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activeTab="0"/>
  </bookViews>
  <sheets>
    <sheet name="治験（医薬品）" sheetId="1" r:id="rId1"/>
  </sheets>
  <definedNames>
    <definedName name="_xlnm.Print_Area" localSheetId="0">'治験（医薬品）'!$A$1:$R$90</definedName>
  </definedNames>
  <calcPr fullCalcOnLoad="1"/>
</workbook>
</file>

<file path=xl/sharedStrings.xml><?xml version="1.0" encoding="utf-8"?>
<sst xmlns="http://schemas.openxmlformats.org/spreadsheetml/2006/main" count="193" uniqueCount="108">
  <si>
    <t>日</t>
  </si>
  <si>
    <t>人</t>
  </si>
  <si>
    <t>1症例当たりのポイント数②（画像提供作製費）</t>
  </si>
  <si>
    <t>1症例当たりのポイント数④（治験薬管理費）</t>
  </si>
  <si>
    <t>1症例当たりのポイント数⑤（治験薬調製費）</t>
  </si>
  <si>
    <t>旅費</t>
  </si>
  <si>
    <t>カタログ添付</t>
  </si>
  <si>
    <t>（1）直接経費</t>
  </si>
  <si>
    <t>泊</t>
  </si>
  <si>
    <t>出張予定者・氏名</t>
  </si>
  <si>
    <t>出張予定者・職名</t>
  </si>
  <si>
    <t>円</t>
  </si>
  <si>
    <t>有・無いずれかを記入してください。</t>
  </si>
  <si>
    <t>（2）間接経費</t>
  </si>
  <si>
    <t>費　　　目</t>
  </si>
  <si>
    <t>目　的　地</t>
  </si>
  <si>
    <t>日　　数</t>
  </si>
  <si>
    <t>人　　数</t>
  </si>
  <si>
    <t>0の場合は空欄にしてください。</t>
  </si>
  <si>
    <t>熊大書式ポ－1の①</t>
  </si>
  <si>
    <t>熊大書式ポ－6の②</t>
  </si>
  <si>
    <t>熊大書式ポ－6の③</t>
  </si>
  <si>
    <t>熊大書式ポ－7の④</t>
  </si>
  <si>
    <t>熊大書式ポ－7の⑤</t>
  </si>
  <si>
    <t>熊本大学旅費規則により算出</t>
  </si>
  <si>
    <t>固定費（契約時）</t>
  </si>
  <si>
    <t>固定費（年度更新時）</t>
  </si>
  <si>
    <t>Ａ　固定費(契約時）合計</t>
  </si>
  <si>
    <t>B　固定費(年度更新時）合計</t>
  </si>
  <si>
    <t>C　変動費（1症例分）合計</t>
  </si>
  <si>
    <t>変動費（１症例分）</t>
  </si>
  <si>
    <t>１審査費</t>
  </si>
  <si>
    <t>２人件費（固定費）</t>
  </si>
  <si>
    <t>３研究開始準備費</t>
  </si>
  <si>
    <t>４旅費</t>
  </si>
  <si>
    <t>５備品費</t>
  </si>
  <si>
    <t>６管理費</t>
  </si>
  <si>
    <t>３旅費</t>
  </si>
  <si>
    <t>４備品費</t>
  </si>
  <si>
    <t>５管理費</t>
  </si>
  <si>
    <t>１臨床試験研究経費</t>
  </si>
  <si>
    <t>２治験薬管理費</t>
  </si>
  <si>
    <t>３人件費（変動費）</t>
  </si>
  <si>
    <t>５病理スライド標本作製費</t>
  </si>
  <si>
    <t>６治験薬調製費</t>
  </si>
  <si>
    <t>７管理費</t>
  </si>
  <si>
    <t>1契約当たりのポイント数①'（臨床試験研究費）</t>
  </si>
  <si>
    <t>1契約当たりのポイント数②'（画像提供作製費）</t>
  </si>
  <si>
    <t>熊大書式ポ－1の①'</t>
  </si>
  <si>
    <t>熊大書式ポ－6の②'</t>
  </si>
  <si>
    <t>変動費（１契約分）</t>
  </si>
  <si>
    <t>Ｄ　変動費（１契約分）合計</t>
  </si>
  <si>
    <t>３管理費</t>
  </si>
  <si>
    <t>経費内訳書</t>
  </si>
  <si>
    <t>医薬品等の臨床試験（治験・医薬品）</t>
  </si>
  <si>
    <t>２人件費</t>
  </si>
  <si>
    <t>２管理費</t>
  </si>
  <si>
    <t>（１症例分）
観察期脱落症例費</t>
  </si>
  <si>
    <t>　　　　　　　 区　分
　経費内訳</t>
  </si>
  <si>
    <t>算定内訳（金額は税込み）</t>
  </si>
  <si>
    <t>算定内訳（金額は税込み）</t>
  </si>
  <si>
    <t>※旅費「有」の場合、記入してください。</t>
  </si>
  <si>
    <t>*この様式は契約書に綴じること。</t>
  </si>
  <si>
    <r>
      <t>1症例当たりのポイント数③</t>
    </r>
    <r>
      <rPr>
        <sz val="9"/>
        <color indexed="8"/>
        <rFont val="ＭＳ Ｐゴシック"/>
        <family val="3"/>
      </rPr>
      <t>（病理スライド標本作製費）</t>
    </r>
  </si>
  <si>
    <r>
      <t>1症例当たりのポイント数①</t>
    </r>
    <r>
      <rPr>
        <sz val="9"/>
        <color indexed="8"/>
        <rFont val="ＭＳ Ｐゴシック"/>
        <family val="3"/>
      </rPr>
      <t>（臨床試験研究費）</t>
    </r>
  </si>
  <si>
    <r>
      <t>■</t>
    </r>
    <r>
      <rPr>
        <sz val="10"/>
        <rFont val="ＭＳ Ｐゴシック"/>
        <family val="3"/>
      </rPr>
      <t>部分を記入してください。(自動的に計算されます。)</t>
    </r>
  </si>
  <si>
    <t>被験者負担軽減費</t>
  </si>
  <si>
    <t>１負担軽減費</t>
  </si>
  <si>
    <t>F　観察期脱落症例費（1症例分）合計</t>
  </si>
  <si>
    <t>E　負担軽減費（被験者１来院当り）</t>
  </si>
  <si>
    <t>ポイント①×6,000円×消費税</t>
  </si>
  <si>
    <t>ポイント②×4,000円×消費税</t>
  </si>
  <si>
    <t>ポイント③×4,000円×消費税</t>
  </si>
  <si>
    <t>ポイント⑤×1,000円×消費税</t>
  </si>
  <si>
    <t>7,000円×消費税</t>
  </si>
  <si>
    <t>治験課題名：</t>
  </si>
  <si>
    <t>（契約書第12条関係）</t>
  </si>
  <si>
    <t>ポイント①×5,000円×消費税</t>
  </si>
  <si>
    <t>ポイント①'×6,000円×消費税（初回契約時のみ）</t>
  </si>
  <si>
    <t>ポイント②'×4,000円×消費税（初回契約時のみ）</t>
  </si>
  <si>
    <t>治験経費</t>
  </si>
  <si>
    <t>210,000×消費税</t>
  </si>
  <si>
    <t>↑</t>
  </si>
  <si>
    <t>（１＋２＋３＋４＋５）×0.2</t>
  </si>
  <si>
    <t>(1)×0.3</t>
  </si>
  <si>
    <t>（１＋２＋３＋４）×0.2</t>
  </si>
  <si>
    <t>１＋２＋３＋４＋５</t>
  </si>
  <si>
    <t>４画像提供作製費</t>
  </si>
  <si>
    <t>（１＋２＋３＋４＋５＋６）×0.2</t>
  </si>
  <si>
    <t>１＋２＋３＋４＋５＋６ ＋７</t>
  </si>
  <si>
    <t>２画像提供作製費</t>
  </si>
  <si>
    <t>（１＋２）×0.２</t>
  </si>
  <si>
    <t>１＋２＋３</t>
  </si>
  <si>
    <r>
      <t>　　　　　　　 　</t>
    </r>
    <r>
      <rPr>
        <sz val="11"/>
        <color indexed="8"/>
        <rFont val="ＭＳ Ｐゴシック"/>
        <family val="3"/>
      </rPr>
      <t>区　分
　経費内訳</t>
    </r>
  </si>
  <si>
    <t xml:space="preserve"> １ ×0.２</t>
  </si>
  <si>
    <t>１＋２</t>
  </si>
  <si>
    <t>（１＋２）×0.2</t>
  </si>
  <si>
    <t xml:space="preserve">１＋２＋３＋４＋５＋６ </t>
  </si>
  <si>
    <t>250,000×消費税</t>
  </si>
  <si>
    <t>200,000×消費税</t>
  </si>
  <si>
    <t>ポイント④×1,000円×消費税</t>
  </si>
  <si>
    <t>消費税率</t>
  </si>
  <si>
    <t>25,000円×消費税</t>
  </si>
  <si>
    <t>20,000円×消費税</t>
  </si>
  <si>
    <t>モニタリング・
監査費</t>
  </si>
  <si>
    <t>＊F 観察期脱落症例費及び G モニタリング・監査費　については該当事項発生時のみ</t>
  </si>
  <si>
    <t>G　モニタリング・監査費 合計</t>
  </si>
  <si>
    <t>１ﾓﾆﾀﾘﾝｸﾞ・監査費用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</si>
</sst>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13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ゴシック"/>
      <family val="3"/>
    </font>
    <font>
      <sz val="11"/>
      <color rgb="FFFFFF00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7" fillId="36" borderId="1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37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28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9" fontId="47" fillId="0" borderId="0" xfId="42" applyFont="1" applyAlignment="1">
      <alignment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38" fontId="47" fillId="36" borderId="26" xfId="48" applyFont="1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38" fontId="47" fillId="0" borderId="33" xfId="48" applyFont="1" applyBorder="1" applyAlignment="1">
      <alignment vertical="center"/>
    </xf>
    <xf numFmtId="0" fontId="0" fillId="0" borderId="34" xfId="0" applyBorder="1" applyAlignment="1">
      <alignment vertical="center"/>
    </xf>
    <xf numFmtId="0" fontId="47" fillId="0" borderId="16" xfId="0" applyFont="1" applyBorder="1" applyAlignment="1">
      <alignment horizontal="left" vertical="center"/>
    </xf>
    <xf numFmtId="0" fontId="47" fillId="33" borderId="35" xfId="0" applyFont="1" applyFill="1" applyBorder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top" wrapText="1"/>
    </xf>
    <xf numFmtId="0" fontId="47" fillId="0" borderId="37" xfId="0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vertical="center" textRotation="255" wrapText="1"/>
    </xf>
    <xf numFmtId="0" fontId="0" fillId="0" borderId="41" xfId="0" applyBorder="1" applyAlignment="1">
      <alignment vertical="center" textRotation="255" wrapText="1"/>
    </xf>
    <xf numFmtId="0" fontId="0" fillId="0" borderId="42" xfId="0" applyBorder="1" applyAlignment="1">
      <alignment vertical="center" textRotation="255" wrapText="1"/>
    </xf>
    <xf numFmtId="0" fontId="47" fillId="0" borderId="4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51" xfId="0" applyFont="1" applyFill="1" applyBorder="1" applyAlignment="1">
      <alignment horizontal="left" vertical="center"/>
    </xf>
    <xf numFmtId="0" fontId="47" fillId="33" borderId="29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/>
    </xf>
    <xf numFmtId="0" fontId="54" fillId="0" borderId="40" xfId="0" applyFont="1" applyBorder="1" applyAlignment="1">
      <alignment vertical="center" textRotation="255" wrapText="1"/>
    </xf>
    <xf numFmtId="0" fontId="54" fillId="0" borderId="41" xfId="0" applyFont="1" applyBorder="1" applyAlignment="1">
      <alignment vertical="center" textRotation="255" wrapText="1"/>
    </xf>
    <xf numFmtId="0" fontId="54" fillId="0" borderId="42" xfId="0" applyFont="1" applyBorder="1" applyAlignment="1">
      <alignment vertical="center" textRotation="255" wrapText="1"/>
    </xf>
    <xf numFmtId="0" fontId="47" fillId="0" borderId="40" xfId="0" applyFont="1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26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47" fillId="0" borderId="57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7" fillId="0" borderId="59" xfId="0" applyFont="1" applyBorder="1" applyAlignment="1">
      <alignment horizontal="left" vertical="center"/>
    </xf>
    <xf numFmtId="38" fontId="47" fillId="0" borderId="60" xfId="48" applyFont="1" applyBorder="1" applyAlignment="1">
      <alignment vertical="center"/>
    </xf>
    <xf numFmtId="0" fontId="0" fillId="0" borderId="47" xfId="0" applyBorder="1" applyAlignment="1">
      <alignment vertical="center"/>
    </xf>
    <xf numFmtId="0" fontId="47" fillId="0" borderId="61" xfId="0" applyFont="1" applyBorder="1" applyAlignment="1">
      <alignment horizontal="left" vertical="center"/>
    </xf>
    <xf numFmtId="38" fontId="47" fillId="0" borderId="26" xfId="48" applyFont="1" applyBorder="1" applyAlignment="1">
      <alignment vertical="center"/>
    </xf>
    <xf numFmtId="0" fontId="0" fillId="0" borderId="23" xfId="0" applyBorder="1" applyAlignment="1">
      <alignment vertical="center"/>
    </xf>
    <xf numFmtId="38" fontId="47" fillId="0" borderId="57" xfId="48" applyFont="1" applyBorder="1" applyAlignment="1">
      <alignment vertical="center"/>
    </xf>
    <xf numFmtId="0" fontId="0" fillId="0" borderId="39" xfId="0" applyBorder="1" applyAlignment="1">
      <alignment vertical="center"/>
    </xf>
    <xf numFmtId="38" fontId="0" fillId="35" borderId="62" xfId="0" applyNumberFormat="1" applyFill="1" applyBorder="1" applyAlignment="1">
      <alignment vertical="center"/>
    </xf>
    <xf numFmtId="38" fontId="47" fillId="34" borderId="26" xfId="48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38" fontId="0" fillId="35" borderId="63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7" fillId="37" borderId="59" xfId="0" applyFont="1" applyFill="1" applyBorder="1" applyAlignment="1">
      <alignment horizontal="left" vertical="center"/>
    </xf>
    <xf numFmtId="38" fontId="47" fillId="37" borderId="60" xfId="48" applyFont="1" applyFill="1" applyBorder="1" applyAlignment="1">
      <alignment vertical="center"/>
    </xf>
    <xf numFmtId="0" fontId="0" fillId="37" borderId="47" xfId="0" applyFill="1" applyBorder="1" applyAlignment="1">
      <alignment vertical="center"/>
    </xf>
    <xf numFmtId="0" fontId="47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8" fontId="47" fillId="0" borderId="58" xfId="48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47" fillId="0" borderId="44" xfId="48" applyFont="1" applyBorder="1" applyAlignment="1">
      <alignment vertical="center"/>
    </xf>
    <xf numFmtId="0" fontId="0" fillId="0" borderId="29" xfId="0" applyBorder="1" applyAlignment="1">
      <alignment vertical="center"/>
    </xf>
    <xf numFmtId="0" fontId="47" fillId="33" borderId="27" xfId="0" applyFont="1" applyFill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38" fontId="47" fillId="34" borderId="26" xfId="48" applyFont="1" applyFill="1" applyBorder="1" applyAlignment="1">
      <alignment vertical="center"/>
    </xf>
    <xf numFmtId="38" fontId="47" fillId="34" borderId="23" xfId="48" applyFont="1" applyFill="1" applyBorder="1" applyAlignment="1">
      <alignment vertical="center"/>
    </xf>
    <xf numFmtId="0" fontId="58" fillId="33" borderId="26" xfId="0" applyFont="1" applyFill="1" applyBorder="1" applyAlignment="1">
      <alignment horizontal="left" vertical="center"/>
    </xf>
    <xf numFmtId="0" fontId="58" fillId="33" borderId="23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SheetLayoutView="100" workbookViewId="0" topLeftCell="A1">
      <selection activeCell="B4" sqref="B4:Q4"/>
    </sheetView>
  </sheetViews>
  <sheetFormatPr defaultColWidth="9.140625" defaultRowHeight="15"/>
  <cols>
    <col min="1" max="1" width="5.421875" style="1" customWidth="1"/>
    <col min="2" max="2" width="4.28125" style="1" customWidth="1"/>
    <col min="3" max="3" width="12.421875" style="1" customWidth="1"/>
    <col min="4" max="4" width="4.7109375" style="1" customWidth="1"/>
    <col min="5" max="5" width="3.140625" style="1" customWidth="1"/>
    <col min="6" max="6" width="4.57421875" style="1" customWidth="1"/>
    <col min="7" max="7" width="2.57421875" style="1" customWidth="1"/>
    <col min="8" max="8" width="11.57421875" style="1" customWidth="1"/>
    <col min="9" max="9" width="2.57421875" style="1" customWidth="1"/>
    <col min="10" max="10" width="11.421875" style="1" customWidth="1"/>
    <col min="11" max="11" width="4.57421875" style="1" customWidth="1"/>
    <col min="12" max="12" width="4.00390625" style="1" customWidth="1"/>
    <col min="13" max="13" width="5.140625" style="1" customWidth="1"/>
    <col min="14" max="14" width="8.8515625" style="1" customWidth="1"/>
    <col min="15" max="15" width="4.57421875" style="1" customWidth="1"/>
    <col min="16" max="16" width="10.421875" style="1" customWidth="1"/>
    <col min="17" max="17" width="3.8515625" style="1" customWidth="1"/>
    <col min="18" max="18" width="2.00390625" style="1" customWidth="1"/>
    <col min="19" max="20" width="3.8515625" style="1" customWidth="1"/>
    <col min="21" max="21" width="8.00390625" style="1" bestFit="1" customWidth="1"/>
    <col min="22" max="22" width="4.140625" style="1" bestFit="1" customWidth="1"/>
    <col min="23" max="30" width="2.8515625" style="1" customWidth="1"/>
    <col min="31" max="36" width="3.28125" style="1" customWidth="1"/>
    <col min="37" max="137" width="3.8515625" style="1" customWidth="1"/>
    <col min="138" max="16384" width="9.00390625" style="1" customWidth="1"/>
  </cols>
  <sheetData>
    <row r="1" spans="1:15" ht="16.5" customHeight="1">
      <c r="A1" s="15" t="s">
        <v>62</v>
      </c>
      <c r="B1" s="28"/>
      <c r="C1" s="2"/>
      <c r="O1" s="1" t="s">
        <v>76</v>
      </c>
    </row>
    <row r="2" spans="21:22" ht="16.5" customHeight="1">
      <c r="U2" s="1" t="s">
        <v>101</v>
      </c>
      <c r="V2" s="56">
        <v>0.1</v>
      </c>
    </row>
    <row r="3" spans="2:23" ht="21" customHeight="1">
      <c r="B3" s="124" t="s">
        <v>53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2"/>
      <c r="S3" s="2"/>
      <c r="T3" s="2"/>
      <c r="U3" s="2"/>
      <c r="V3" s="2"/>
      <c r="W3" s="2"/>
    </row>
    <row r="4" spans="2:23" s="30" customFormat="1" ht="22.5" customHeight="1">
      <c r="B4" s="111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31"/>
      <c r="S4" s="31"/>
      <c r="T4" s="31"/>
      <c r="U4" s="31"/>
      <c r="V4" s="31"/>
      <c r="W4" s="31"/>
    </row>
    <row r="5" spans="2:23" ht="28.5" customHeight="1">
      <c r="B5" s="126" t="s">
        <v>75</v>
      </c>
      <c r="C5" s="126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2"/>
      <c r="S5" s="2"/>
      <c r="T5" s="2"/>
      <c r="U5" s="2"/>
      <c r="V5" s="2"/>
      <c r="W5" s="2"/>
    </row>
    <row r="6" spans="11:23" ht="13.5" customHeight="1">
      <c r="K6" s="18"/>
      <c r="L6" s="18"/>
      <c r="M6" s="15"/>
      <c r="N6" s="15"/>
      <c r="O6" s="15"/>
      <c r="P6" s="15"/>
      <c r="Q6" s="15"/>
      <c r="R6" s="2"/>
      <c r="S6" s="2"/>
      <c r="T6" s="2"/>
      <c r="U6" s="2"/>
      <c r="V6" s="2"/>
      <c r="W6" s="2"/>
    </row>
    <row r="7" spans="2:17" ht="15" customHeight="1" thickBot="1">
      <c r="B7" s="37" t="s">
        <v>60</v>
      </c>
      <c r="C7" s="38"/>
      <c r="D7" s="39"/>
      <c r="E7" s="39"/>
      <c r="F7" s="39"/>
      <c r="G7" s="39"/>
      <c r="H7" s="39"/>
      <c r="I7" s="39"/>
      <c r="J7" s="39"/>
      <c r="K7" s="42" t="s">
        <v>65</v>
      </c>
      <c r="M7" s="39"/>
      <c r="N7" s="40"/>
      <c r="O7" s="40"/>
      <c r="P7" s="40"/>
      <c r="Q7" s="40"/>
    </row>
    <row r="8" spans="2:17" ht="15" customHeight="1">
      <c r="B8" s="118"/>
      <c r="C8" s="119"/>
      <c r="D8" s="70" t="s">
        <v>64</v>
      </c>
      <c r="E8" s="70"/>
      <c r="F8" s="70"/>
      <c r="G8" s="70"/>
      <c r="H8" s="70"/>
      <c r="I8" s="70"/>
      <c r="J8" s="71"/>
      <c r="K8" s="16"/>
      <c r="L8" s="115" t="s">
        <v>19</v>
      </c>
      <c r="M8" s="70"/>
      <c r="N8" s="70"/>
      <c r="O8" s="70"/>
      <c r="P8" s="70"/>
      <c r="Q8" s="116"/>
    </row>
    <row r="9" spans="2:17" ht="15" customHeight="1">
      <c r="B9" s="120"/>
      <c r="C9" s="121"/>
      <c r="D9" s="70" t="s">
        <v>46</v>
      </c>
      <c r="E9" s="70"/>
      <c r="F9" s="70"/>
      <c r="G9" s="70"/>
      <c r="H9" s="70"/>
      <c r="I9" s="70"/>
      <c r="J9" s="71"/>
      <c r="K9" s="16"/>
      <c r="L9" s="115" t="s">
        <v>48</v>
      </c>
      <c r="M9" s="70"/>
      <c r="N9" s="70"/>
      <c r="O9" s="70"/>
      <c r="P9" s="70"/>
      <c r="Q9" s="116"/>
    </row>
    <row r="10" spans="2:17" ht="15" customHeight="1">
      <c r="B10" s="120"/>
      <c r="C10" s="121"/>
      <c r="D10" s="70" t="s">
        <v>2</v>
      </c>
      <c r="E10" s="70"/>
      <c r="F10" s="70"/>
      <c r="G10" s="70"/>
      <c r="H10" s="70"/>
      <c r="I10" s="70"/>
      <c r="J10" s="71"/>
      <c r="K10" s="16"/>
      <c r="L10" s="115" t="s">
        <v>20</v>
      </c>
      <c r="M10" s="70"/>
      <c r="N10" s="70"/>
      <c r="O10" s="70"/>
      <c r="P10" s="70"/>
      <c r="Q10" s="116"/>
    </row>
    <row r="11" spans="2:17" ht="15" customHeight="1">
      <c r="B11" s="120"/>
      <c r="C11" s="121"/>
      <c r="D11" s="70" t="s">
        <v>47</v>
      </c>
      <c r="E11" s="70"/>
      <c r="F11" s="70"/>
      <c r="G11" s="70"/>
      <c r="H11" s="70"/>
      <c r="I11" s="70"/>
      <c r="J11" s="71"/>
      <c r="K11" s="16"/>
      <c r="L11" s="115" t="s">
        <v>49</v>
      </c>
      <c r="M11" s="70"/>
      <c r="N11" s="70"/>
      <c r="O11" s="70"/>
      <c r="P11" s="70"/>
      <c r="Q11" s="116"/>
    </row>
    <row r="12" spans="2:17" ht="15" customHeight="1">
      <c r="B12" s="120"/>
      <c r="C12" s="121"/>
      <c r="D12" s="70" t="s">
        <v>63</v>
      </c>
      <c r="E12" s="70"/>
      <c r="F12" s="70"/>
      <c r="G12" s="70"/>
      <c r="H12" s="70"/>
      <c r="I12" s="70"/>
      <c r="J12" s="71"/>
      <c r="K12" s="16"/>
      <c r="L12" s="115" t="s">
        <v>21</v>
      </c>
      <c r="M12" s="70"/>
      <c r="N12" s="70"/>
      <c r="O12" s="70"/>
      <c r="P12" s="70"/>
      <c r="Q12" s="116"/>
    </row>
    <row r="13" spans="2:17" ht="15" customHeight="1">
      <c r="B13" s="120"/>
      <c r="C13" s="121"/>
      <c r="D13" s="70" t="s">
        <v>3</v>
      </c>
      <c r="E13" s="70"/>
      <c r="F13" s="70"/>
      <c r="G13" s="70"/>
      <c r="H13" s="70"/>
      <c r="I13" s="70"/>
      <c r="J13" s="71"/>
      <c r="K13" s="16"/>
      <c r="L13" s="115" t="s">
        <v>22</v>
      </c>
      <c r="M13" s="70"/>
      <c r="N13" s="70"/>
      <c r="O13" s="70"/>
      <c r="P13" s="70"/>
      <c r="Q13" s="116"/>
    </row>
    <row r="14" spans="2:17" ht="15" customHeight="1">
      <c r="B14" s="120"/>
      <c r="C14" s="121"/>
      <c r="D14" s="70" t="s">
        <v>4</v>
      </c>
      <c r="E14" s="70"/>
      <c r="F14" s="70"/>
      <c r="G14" s="70"/>
      <c r="H14" s="70"/>
      <c r="I14" s="70"/>
      <c r="J14" s="71"/>
      <c r="K14" s="16"/>
      <c r="L14" s="115" t="s">
        <v>23</v>
      </c>
      <c r="M14" s="70"/>
      <c r="N14" s="70"/>
      <c r="O14" s="70"/>
      <c r="P14" s="70"/>
      <c r="Q14" s="116"/>
    </row>
    <row r="15" spans="2:17" ht="15" customHeight="1" thickBot="1">
      <c r="B15" s="122"/>
      <c r="C15" s="123"/>
      <c r="D15" s="128" t="s">
        <v>5</v>
      </c>
      <c r="E15" s="128"/>
      <c r="F15" s="128"/>
      <c r="G15" s="128"/>
      <c r="H15" s="128"/>
      <c r="I15" s="128"/>
      <c r="J15" s="137"/>
      <c r="K15" s="14"/>
      <c r="L15" s="127" t="s">
        <v>12</v>
      </c>
      <c r="M15" s="128"/>
      <c r="N15" s="128"/>
      <c r="O15" s="128"/>
      <c r="P15" s="128"/>
      <c r="Q15" s="129"/>
    </row>
    <row r="16" spans="11:12" ht="12">
      <c r="K16" s="6" t="s">
        <v>82</v>
      </c>
      <c r="L16" s="1" t="s">
        <v>18</v>
      </c>
    </row>
    <row r="17" ht="4.5" customHeight="1" thickBot="1">
      <c r="K17" s="6"/>
    </row>
    <row r="18" spans="2:18" ht="28.5" customHeight="1" thickBot="1">
      <c r="B18" s="117" t="s">
        <v>58</v>
      </c>
      <c r="C18" s="80"/>
      <c r="D18" s="130" t="s">
        <v>14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 t="s">
        <v>80</v>
      </c>
      <c r="P18" s="132"/>
      <c r="Q18" s="133"/>
      <c r="R18" s="4"/>
    </row>
    <row r="19" spans="1:20" ht="19.5" customHeight="1">
      <c r="A19" s="83" t="s">
        <v>25</v>
      </c>
      <c r="B19" s="90" t="s">
        <v>31</v>
      </c>
      <c r="C19" s="91"/>
      <c r="D19" s="134" t="s">
        <v>81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>
        <f>ROUNDDOWN(210000*(1+V2),0)</f>
        <v>231000</v>
      </c>
      <c r="P19" s="136"/>
      <c r="Q19" s="13" t="s">
        <v>11</v>
      </c>
      <c r="R19" s="3"/>
      <c r="S19" s="3"/>
      <c r="T19" s="3"/>
    </row>
    <row r="20" spans="1:20" ht="19.5" customHeight="1">
      <c r="A20" s="84"/>
      <c r="B20" s="86" t="s">
        <v>32</v>
      </c>
      <c r="C20" s="87"/>
      <c r="D20" s="160" t="s">
        <v>98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2"/>
      <c r="O20" s="138">
        <f>ROUNDDOWN(250000*(1+V2),0)</f>
        <v>275000</v>
      </c>
      <c r="P20" s="139"/>
      <c r="Q20" s="8" t="s">
        <v>11</v>
      </c>
      <c r="R20" s="3"/>
      <c r="S20" s="3"/>
      <c r="T20" s="3"/>
    </row>
    <row r="21" spans="1:20" ht="19.5" customHeight="1">
      <c r="A21" s="84"/>
      <c r="B21" s="72" t="s">
        <v>33</v>
      </c>
      <c r="C21" s="70"/>
      <c r="D21" s="65" t="s">
        <v>99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38">
        <f>ROUNDDOWN(200000*(1+V2),0)</f>
        <v>220000</v>
      </c>
      <c r="P21" s="139"/>
      <c r="Q21" s="8" t="s">
        <v>11</v>
      </c>
      <c r="R21" s="3"/>
      <c r="S21" s="3"/>
      <c r="T21" s="3"/>
    </row>
    <row r="22" spans="1:20" ht="19.5" customHeight="1">
      <c r="A22" s="84"/>
      <c r="B22" s="72" t="s">
        <v>34</v>
      </c>
      <c r="C22" s="70"/>
      <c r="D22" s="65" t="s">
        <v>24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63"/>
      <c r="P22" s="164"/>
      <c r="Q22" s="8" t="s">
        <v>11</v>
      </c>
      <c r="R22" s="3"/>
      <c r="S22" s="3"/>
      <c r="T22" s="3"/>
    </row>
    <row r="23" spans="1:20" ht="19.5" customHeight="1">
      <c r="A23" s="84"/>
      <c r="B23" s="77" t="s">
        <v>35</v>
      </c>
      <c r="C23" s="78"/>
      <c r="D23" s="104" t="s">
        <v>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63"/>
      <c r="P23" s="164"/>
      <c r="Q23" s="8" t="s">
        <v>11</v>
      </c>
      <c r="R23" s="3"/>
      <c r="S23" s="3"/>
      <c r="T23" s="3"/>
    </row>
    <row r="24" spans="1:20" ht="19.5" customHeight="1">
      <c r="A24" s="84"/>
      <c r="B24" s="72" t="s">
        <v>36</v>
      </c>
      <c r="C24" s="70"/>
      <c r="D24" s="65" t="s">
        <v>83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138">
        <f>IF(SUM(O19:P23)=0,"",ROUNDDOWN(SUM(O19:P23)*0.2,0))</f>
        <v>145200</v>
      </c>
      <c r="P24" s="139"/>
      <c r="Q24" s="11" t="s">
        <v>11</v>
      </c>
      <c r="R24" s="3"/>
      <c r="S24" s="3"/>
      <c r="T24" s="3"/>
    </row>
    <row r="25" spans="1:20" ht="19.5" customHeight="1">
      <c r="A25" s="84"/>
      <c r="B25" s="73" t="s">
        <v>7</v>
      </c>
      <c r="C25" s="74"/>
      <c r="D25" s="65" t="s">
        <v>97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138">
        <f>IF(SUM(O19:P24)=0,"",SUM(O19:P24))</f>
        <v>871200</v>
      </c>
      <c r="P25" s="139"/>
      <c r="Q25" s="11" t="s">
        <v>11</v>
      </c>
      <c r="R25" s="3"/>
      <c r="S25" s="3"/>
      <c r="T25" s="3"/>
    </row>
    <row r="26" spans="1:20" ht="19.5" customHeight="1" thickBot="1">
      <c r="A26" s="84"/>
      <c r="B26" s="75" t="s">
        <v>13</v>
      </c>
      <c r="C26" s="76"/>
      <c r="D26" s="104" t="s">
        <v>84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40">
        <f>IF(O25="","",ROUNDDOWN(O25*0.3,0))</f>
        <v>261360</v>
      </c>
      <c r="P26" s="141"/>
      <c r="Q26" s="17" t="s">
        <v>11</v>
      </c>
      <c r="R26" s="3"/>
      <c r="S26" s="3"/>
      <c r="T26" s="3"/>
    </row>
    <row r="27" spans="1:20" ht="19.5" customHeight="1" thickBot="1">
      <c r="A27" s="85"/>
      <c r="B27" s="94" t="s">
        <v>27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142">
        <f>SUM(O25:P26)</f>
        <v>1132560</v>
      </c>
      <c r="P27" s="96"/>
      <c r="Q27" s="23" t="s">
        <v>11</v>
      </c>
      <c r="R27" s="3"/>
      <c r="S27" s="3"/>
      <c r="T27" s="3"/>
    </row>
    <row r="28" spans="1:20" ht="10.5" customHeight="1" thickBot="1">
      <c r="A28" s="19"/>
      <c r="B28" s="18"/>
      <c r="C28" s="32"/>
      <c r="D28" s="1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/>
      <c r="P28" s="21"/>
      <c r="Q28" s="3"/>
      <c r="R28" s="3"/>
      <c r="S28" s="3"/>
      <c r="T28" s="3"/>
    </row>
    <row r="29" spans="1:20" ht="19.5" customHeight="1">
      <c r="A29" s="83" t="s">
        <v>26</v>
      </c>
      <c r="B29" s="90" t="s">
        <v>31</v>
      </c>
      <c r="C29" s="91"/>
      <c r="D29" s="134" t="s">
        <v>81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>
        <f>ROUNDDOWN(210000*(1+V2),0)</f>
        <v>231000</v>
      </c>
      <c r="P29" s="136"/>
      <c r="Q29" s="13" t="s">
        <v>11</v>
      </c>
      <c r="R29" s="3"/>
      <c r="S29" s="3"/>
      <c r="T29" s="3"/>
    </row>
    <row r="30" spans="1:20" ht="19.5" customHeight="1">
      <c r="A30" s="84"/>
      <c r="B30" s="86" t="s">
        <v>32</v>
      </c>
      <c r="C30" s="87"/>
      <c r="D30" s="52" t="s">
        <v>99</v>
      </c>
      <c r="E30" s="52"/>
      <c r="F30" s="47"/>
      <c r="G30" s="44"/>
      <c r="H30" s="44"/>
      <c r="I30" s="44"/>
      <c r="J30" s="44"/>
      <c r="K30" s="44"/>
      <c r="L30" s="44"/>
      <c r="M30" s="53"/>
      <c r="N30" s="45"/>
      <c r="O30" s="138">
        <f>ROUNDDOWN(200000*(1+V2),0)</f>
        <v>220000</v>
      </c>
      <c r="P30" s="139"/>
      <c r="Q30" s="8" t="s">
        <v>11</v>
      </c>
      <c r="R30" s="3"/>
      <c r="S30" s="3"/>
      <c r="T30" s="3"/>
    </row>
    <row r="31" spans="1:20" ht="19.5" customHeight="1">
      <c r="A31" s="84"/>
      <c r="B31" s="72" t="s">
        <v>37</v>
      </c>
      <c r="C31" s="70"/>
      <c r="D31" s="65" t="s">
        <v>24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43"/>
      <c r="P31" s="144"/>
      <c r="Q31" s="9" t="s">
        <v>11</v>
      </c>
      <c r="R31" s="3"/>
      <c r="S31" s="3"/>
      <c r="T31" s="3"/>
    </row>
    <row r="32" spans="1:20" ht="19.5" customHeight="1">
      <c r="A32" s="84"/>
      <c r="B32" s="72" t="s">
        <v>38</v>
      </c>
      <c r="C32" s="70"/>
      <c r="D32" s="65" t="s">
        <v>6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143"/>
      <c r="P32" s="144"/>
      <c r="Q32" s="8" t="s">
        <v>11</v>
      </c>
      <c r="R32" s="3"/>
      <c r="S32" s="3"/>
      <c r="T32" s="3"/>
    </row>
    <row r="33" spans="1:20" ht="19.5" customHeight="1">
      <c r="A33" s="84"/>
      <c r="B33" s="86" t="s">
        <v>39</v>
      </c>
      <c r="C33" s="87"/>
      <c r="D33" s="65" t="s">
        <v>85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>
        <f>IF(SUM(O29:P32)=0,"",ROUNDDOWN(SUM(O29:P32)*0.2,0))</f>
        <v>90200</v>
      </c>
      <c r="P33" s="67"/>
      <c r="Q33" s="11" t="s">
        <v>11</v>
      </c>
      <c r="R33" s="3"/>
      <c r="S33" s="3"/>
      <c r="T33" s="3"/>
    </row>
    <row r="34" spans="1:20" ht="19.5" customHeight="1">
      <c r="A34" s="84"/>
      <c r="B34" s="73" t="s">
        <v>7</v>
      </c>
      <c r="C34" s="74"/>
      <c r="D34" s="65" t="s">
        <v>86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38">
        <f>IF(SUM(O29:P33)=0,"",SUM(O29:P33))</f>
        <v>541200</v>
      </c>
      <c r="P34" s="139"/>
      <c r="Q34" s="11" t="s">
        <v>11</v>
      </c>
      <c r="R34" s="3"/>
      <c r="S34" s="3"/>
      <c r="T34" s="3"/>
    </row>
    <row r="35" spans="1:20" ht="19.5" customHeight="1" thickBot="1">
      <c r="A35" s="84"/>
      <c r="B35" s="75" t="s">
        <v>13</v>
      </c>
      <c r="C35" s="76"/>
      <c r="D35" s="104" t="s">
        <v>84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40">
        <f>IF(O34="","",ROUNDDOWN(O34*0.3,0))</f>
        <v>162360</v>
      </c>
      <c r="P35" s="141"/>
      <c r="Q35" s="17" t="s">
        <v>11</v>
      </c>
      <c r="R35" s="3"/>
      <c r="S35" s="3"/>
      <c r="T35" s="3"/>
    </row>
    <row r="36" spans="1:20" ht="19.5" customHeight="1" thickBot="1">
      <c r="A36" s="85"/>
      <c r="B36" s="94" t="s">
        <v>28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7"/>
      <c r="O36" s="145">
        <f>SUM(O34:P35)</f>
        <v>703560</v>
      </c>
      <c r="P36" s="146"/>
      <c r="Q36" s="12" t="s">
        <v>11</v>
      </c>
      <c r="R36" s="3"/>
      <c r="S36" s="3"/>
      <c r="T36" s="3"/>
    </row>
    <row r="37" spans="1:20" ht="7.5" customHeight="1" thickBot="1">
      <c r="A37" s="19"/>
      <c r="B37" s="18"/>
      <c r="C37" s="32"/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2"/>
      <c r="P37" s="21"/>
      <c r="Q37" s="3"/>
      <c r="R37" s="3"/>
      <c r="S37" s="3"/>
      <c r="T37" s="3"/>
    </row>
    <row r="38" spans="1:18" ht="19.5" customHeight="1">
      <c r="A38" s="83" t="s">
        <v>30</v>
      </c>
      <c r="B38" s="25" t="s">
        <v>40</v>
      </c>
      <c r="C38" s="26"/>
      <c r="D38" s="134" t="s">
        <v>70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>
        <f>IF(K8="","",ROUNDDOWN(K8*6000*(1+V2),0))</f>
      </c>
      <c r="P38" s="136"/>
      <c r="Q38" s="13" t="s">
        <v>11</v>
      </c>
      <c r="R38" s="3"/>
    </row>
    <row r="39" spans="1:18" ht="19.5" customHeight="1">
      <c r="A39" s="84"/>
      <c r="B39" s="72" t="s">
        <v>41</v>
      </c>
      <c r="C39" s="70"/>
      <c r="D39" s="65" t="s">
        <v>100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38">
        <f>IF(K13="","",ROUNDDOWN(K13*1000*(1+V2),0))</f>
      </c>
      <c r="P39" s="139"/>
      <c r="Q39" s="10" t="s">
        <v>11</v>
      </c>
      <c r="R39" s="3"/>
    </row>
    <row r="40" spans="1:18" ht="19.5" customHeight="1">
      <c r="A40" s="84"/>
      <c r="B40" s="72" t="s">
        <v>42</v>
      </c>
      <c r="C40" s="70"/>
      <c r="D40" s="65" t="s">
        <v>77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38">
        <f>IF(K8="","",ROUNDDOWN(K8*5000*(1+V2),0))</f>
      </c>
      <c r="P40" s="139"/>
      <c r="Q40" s="10" t="s">
        <v>11</v>
      </c>
      <c r="R40" s="3"/>
    </row>
    <row r="41" spans="1:18" ht="19.5" customHeight="1">
      <c r="A41" s="84"/>
      <c r="B41" s="51" t="s">
        <v>87</v>
      </c>
      <c r="C41" s="54"/>
      <c r="D41" s="115" t="s">
        <v>71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8"/>
      <c r="O41" s="138">
        <f>IF(K10="","",ROUNDDOWN(K10*4000*(1+V2),0))</f>
      </c>
      <c r="P41" s="139"/>
      <c r="Q41" s="8" t="s">
        <v>11</v>
      </c>
      <c r="R41" s="3"/>
    </row>
    <row r="42" spans="1:18" ht="19.5" customHeight="1">
      <c r="A42" s="84"/>
      <c r="B42" s="46" t="s">
        <v>43</v>
      </c>
      <c r="C42" s="44"/>
      <c r="D42" s="115" t="s">
        <v>72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8"/>
      <c r="O42" s="138">
        <f>IF(K12="","",ROUNDDOWN(K12*4000*(1+V2),0))</f>
      </c>
      <c r="P42" s="139"/>
      <c r="Q42" s="11" t="s">
        <v>11</v>
      </c>
      <c r="R42" s="3"/>
    </row>
    <row r="43" spans="1:18" ht="19.5" customHeight="1">
      <c r="A43" s="84"/>
      <c r="B43" s="46" t="s">
        <v>44</v>
      </c>
      <c r="C43" s="44"/>
      <c r="D43" s="115" t="s">
        <v>73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138">
        <f>IF(K14="","",K14*ROUNDDOWN(1000*(1+V2),0))</f>
      </c>
      <c r="P43" s="139"/>
      <c r="Q43" s="8" t="s">
        <v>11</v>
      </c>
      <c r="R43" s="3"/>
    </row>
    <row r="44" spans="1:18" ht="19.5" customHeight="1">
      <c r="A44" s="84"/>
      <c r="B44" s="86" t="s">
        <v>45</v>
      </c>
      <c r="C44" s="87"/>
      <c r="D44" s="65" t="s">
        <v>88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>
        <f>IF(SUM(O38:P43)=0,"",ROUNDDOWN(SUM(O38:P43)*0.2,0))</f>
      </c>
      <c r="P44" s="67"/>
      <c r="Q44" s="11" t="s">
        <v>11</v>
      </c>
      <c r="R44" s="3"/>
    </row>
    <row r="45" spans="1:18" ht="19.5" customHeight="1">
      <c r="A45" s="84"/>
      <c r="B45" s="73" t="s">
        <v>7</v>
      </c>
      <c r="C45" s="74"/>
      <c r="D45" s="65" t="s">
        <v>89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138">
        <f>IF(SUM(O38:P44)=0,"",SUM(O38:P44))</f>
      </c>
      <c r="P45" s="139"/>
      <c r="Q45" s="11" t="s">
        <v>11</v>
      </c>
      <c r="R45" s="3"/>
    </row>
    <row r="46" spans="1:18" ht="19.5" customHeight="1" thickBot="1">
      <c r="A46" s="84"/>
      <c r="B46" s="75" t="s">
        <v>13</v>
      </c>
      <c r="C46" s="76"/>
      <c r="D46" s="104" t="s">
        <v>84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40">
        <f>IF(O45="","",ROUNDDOWN(O45*0.3,0))</f>
      </c>
      <c r="P46" s="141"/>
      <c r="Q46" s="17" t="s">
        <v>11</v>
      </c>
      <c r="R46" s="3"/>
    </row>
    <row r="47" spans="1:18" ht="19.5" customHeight="1" thickBot="1">
      <c r="A47" s="85"/>
      <c r="B47" s="94" t="s">
        <v>29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142">
        <f>SUM(O45:P46)</f>
        <v>0</v>
      </c>
      <c r="P47" s="96"/>
      <c r="Q47" s="17" t="s">
        <v>11</v>
      </c>
      <c r="R47" s="3"/>
    </row>
    <row r="48" spans="1:18" ht="9.75" customHeight="1" thickBot="1">
      <c r="A48" s="19"/>
      <c r="B48" s="18"/>
      <c r="C48" s="32"/>
      <c r="D48" s="1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2"/>
      <c r="P48" s="21"/>
      <c r="Q48" s="3"/>
      <c r="R48" s="3"/>
    </row>
    <row r="49" spans="1:18" ht="19.5" customHeight="1">
      <c r="A49" s="105" t="s">
        <v>50</v>
      </c>
      <c r="B49" s="25" t="s">
        <v>40</v>
      </c>
      <c r="C49" s="26"/>
      <c r="D49" s="149" t="s">
        <v>78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0">
        <f>IF(K9="","",K9*6000*(1+V2))</f>
      </c>
      <c r="P49" s="151"/>
      <c r="Q49" s="29" t="s">
        <v>11</v>
      </c>
      <c r="R49" s="3"/>
    </row>
    <row r="50" spans="1:18" ht="19.5" customHeight="1">
      <c r="A50" s="106"/>
      <c r="B50" s="46" t="s">
        <v>90</v>
      </c>
      <c r="C50" s="55"/>
      <c r="D50" s="60" t="s">
        <v>79</v>
      </c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63">
        <f>IF(K11="","",K11*4000*(1+V2))</f>
      </c>
      <c r="P50" s="64"/>
      <c r="Q50" s="27" t="s">
        <v>11</v>
      </c>
      <c r="R50" s="3"/>
    </row>
    <row r="51" spans="1:18" ht="19.5" customHeight="1">
      <c r="A51" s="106"/>
      <c r="B51" s="86" t="s">
        <v>52</v>
      </c>
      <c r="C51" s="87"/>
      <c r="D51" s="65" t="s">
        <v>91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>
        <f>IF(SUM(O49:P50)=0,"",ROUNDDOWN(SUM(O49:O50)*0.2,0))</f>
      </c>
      <c r="P51" s="67"/>
      <c r="Q51" s="11" t="s">
        <v>11</v>
      </c>
      <c r="R51" s="3"/>
    </row>
    <row r="52" spans="1:18" ht="19.5" customHeight="1">
      <c r="A52" s="106"/>
      <c r="B52" s="73" t="s">
        <v>7</v>
      </c>
      <c r="C52" s="74"/>
      <c r="D52" s="65" t="s">
        <v>92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138">
        <f>IF(SUM(O49:P51)=0,"",SUM(O49:P51))</f>
      </c>
      <c r="P52" s="139"/>
      <c r="Q52" s="11" t="s">
        <v>11</v>
      </c>
      <c r="R52" s="3"/>
    </row>
    <row r="53" spans="1:18" ht="19.5" customHeight="1" thickBot="1">
      <c r="A53" s="106"/>
      <c r="B53" s="81" t="s">
        <v>13</v>
      </c>
      <c r="C53" s="82"/>
      <c r="D53" s="68" t="s">
        <v>84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40">
        <f>IF(O52="","",ROUNDDOWN(O52*0.3,0))</f>
      </c>
      <c r="P53" s="141"/>
      <c r="Q53" s="17" t="s">
        <v>11</v>
      </c>
      <c r="R53" s="3"/>
    </row>
    <row r="54" spans="1:18" ht="19.5" customHeight="1" thickBot="1">
      <c r="A54" s="107"/>
      <c r="B54" s="152" t="s">
        <v>51</v>
      </c>
      <c r="C54" s="153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54"/>
      <c r="O54" s="145">
        <f>SUM(O52:P53)</f>
        <v>0</v>
      </c>
      <c r="P54" s="146"/>
      <c r="Q54" s="12" t="s">
        <v>11</v>
      </c>
      <c r="R54" s="3"/>
    </row>
    <row r="55" spans="1:2" ht="16.5" customHeight="1">
      <c r="A55" s="19"/>
      <c r="B55" s="28"/>
    </row>
    <row r="56" spans="1:2" ht="16.5" customHeight="1">
      <c r="A56" s="19"/>
      <c r="B56" s="34"/>
    </row>
    <row r="57" spans="2:23" ht="22.5" customHeight="1">
      <c r="B57" s="124" t="s">
        <v>53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2"/>
      <c r="S57" s="2"/>
      <c r="T57" s="2"/>
      <c r="U57" s="2"/>
      <c r="V57" s="2"/>
      <c r="W57" s="2"/>
    </row>
    <row r="58" spans="2:23" s="30" customFormat="1" ht="22.5" customHeight="1">
      <c r="B58" s="111" t="s">
        <v>54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31"/>
      <c r="S58" s="31"/>
      <c r="T58" s="31"/>
      <c r="U58" s="31"/>
      <c r="V58" s="31"/>
      <c r="W58" s="31"/>
    </row>
    <row r="59" spans="2:23" ht="11.2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2"/>
      <c r="S59" s="2"/>
      <c r="T59" s="2"/>
      <c r="U59" s="2"/>
      <c r="V59" s="2"/>
      <c r="W59" s="2"/>
    </row>
    <row r="60" spans="2:23" ht="28.5" customHeight="1">
      <c r="B60" s="113" t="s">
        <v>75</v>
      </c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2"/>
      <c r="S60" s="2"/>
      <c r="T60" s="2"/>
      <c r="U60" s="2"/>
      <c r="V60" s="2"/>
      <c r="W60" s="2"/>
    </row>
    <row r="61" spans="11:23" ht="13.5" customHeight="1">
      <c r="K61" s="18"/>
      <c r="L61" s="18"/>
      <c r="M61" s="15"/>
      <c r="N61" s="15"/>
      <c r="O61" s="15"/>
      <c r="P61" s="15"/>
      <c r="Q61" s="15"/>
      <c r="R61" s="2"/>
      <c r="S61" s="2"/>
      <c r="T61" s="2"/>
      <c r="U61" s="2"/>
      <c r="V61" s="2"/>
      <c r="W61" s="2"/>
    </row>
    <row r="62" spans="2:17" ht="15" customHeight="1" thickBot="1">
      <c r="B62" s="35" t="s">
        <v>59</v>
      </c>
      <c r="C62" s="3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24"/>
      <c r="O62" s="24"/>
      <c r="P62" s="24"/>
      <c r="Q62" s="24"/>
    </row>
    <row r="63" spans="2:18" ht="28.5" customHeight="1" thickBot="1">
      <c r="B63" s="79" t="s">
        <v>93</v>
      </c>
      <c r="C63" s="80"/>
      <c r="D63" s="130" t="s">
        <v>14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1" t="s">
        <v>80</v>
      </c>
      <c r="P63" s="132"/>
      <c r="Q63" s="133"/>
      <c r="R63" s="4"/>
    </row>
    <row r="64" spans="1:18" ht="19.5" customHeight="1">
      <c r="A64" s="105" t="s">
        <v>66</v>
      </c>
      <c r="B64" s="25" t="s">
        <v>67</v>
      </c>
      <c r="C64" s="26"/>
      <c r="D64" s="100" t="s">
        <v>74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55">
        <f>ROUNDDOWN(7000*(1+V2),0)</f>
        <v>7700</v>
      </c>
      <c r="P64" s="156"/>
      <c r="Q64" s="33" t="s">
        <v>11</v>
      </c>
      <c r="R64" s="3"/>
    </row>
    <row r="65" spans="1:18" ht="19.5" customHeight="1">
      <c r="A65" s="106"/>
      <c r="B65" s="72" t="s">
        <v>56</v>
      </c>
      <c r="C65" s="70"/>
      <c r="D65" s="65" t="s">
        <v>94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38">
        <f>IF(SUM(O64:P64)=0,"",ROUNDDOWN(SUM(O64:P64)*0.2,0))</f>
        <v>1540</v>
      </c>
      <c r="P65" s="139"/>
      <c r="Q65" s="8" t="s">
        <v>11</v>
      </c>
      <c r="R65" s="3"/>
    </row>
    <row r="66" spans="1:18" ht="19.5" customHeight="1">
      <c r="A66" s="106"/>
      <c r="B66" s="73" t="s">
        <v>7</v>
      </c>
      <c r="C66" s="74"/>
      <c r="D66" s="65" t="s">
        <v>95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38">
        <f>IF(SUM(O64:P65)=0,"",SUM(O64:P65))</f>
        <v>9240</v>
      </c>
      <c r="P66" s="139"/>
      <c r="Q66" s="11" t="s">
        <v>11</v>
      </c>
      <c r="R66" s="3"/>
    </row>
    <row r="67" spans="1:18" ht="19.5" customHeight="1" thickBot="1">
      <c r="A67" s="106"/>
      <c r="B67" s="81" t="s">
        <v>13</v>
      </c>
      <c r="C67" s="82"/>
      <c r="D67" s="68" t="s">
        <v>84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140">
        <f>IF(O66="","",ROUNDDOWN(O66*0.3,0))</f>
        <v>2772</v>
      </c>
      <c r="P67" s="141"/>
      <c r="Q67" s="17" t="s">
        <v>11</v>
      </c>
      <c r="R67" s="3"/>
    </row>
    <row r="68" spans="1:18" ht="19.5" customHeight="1" thickBot="1">
      <c r="A68" s="107"/>
      <c r="B68" s="152" t="s">
        <v>69</v>
      </c>
      <c r="C68" s="153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54"/>
      <c r="O68" s="145">
        <f>SUM(O66:P67)</f>
        <v>12012</v>
      </c>
      <c r="P68" s="146"/>
      <c r="Q68" s="12" t="s">
        <v>11</v>
      </c>
      <c r="R68" s="3"/>
    </row>
    <row r="69" spans="1:18" ht="9.75" customHeight="1" thickBot="1">
      <c r="A69" s="19"/>
      <c r="B69" s="18"/>
      <c r="C69" s="32"/>
      <c r="D69" s="1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2"/>
      <c r="P69" s="21"/>
      <c r="Q69" s="3"/>
      <c r="R69" s="3"/>
    </row>
    <row r="70" spans="1:18" ht="19.5" customHeight="1">
      <c r="A70" s="108" t="s">
        <v>57</v>
      </c>
      <c r="B70" s="25" t="s">
        <v>40</v>
      </c>
      <c r="C70" s="26"/>
      <c r="D70" s="134" t="s">
        <v>102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>
        <f>ROUNDDOWN(25000*(1+V2),0)</f>
        <v>27500</v>
      </c>
      <c r="P70" s="136"/>
      <c r="Q70" s="13" t="s">
        <v>11</v>
      </c>
      <c r="R70" s="3"/>
    </row>
    <row r="71" spans="1:18" ht="19.5" customHeight="1">
      <c r="A71" s="109"/>
      <c r="B71" s="77" t="s">
        <v>55</v>
      </c>
      <c r="C71" s="78"/>
      <c r="D71" s="104" t="s">
        <v>102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57">
        <f>ROUNDDOWN(25000*(1+V2),0)</f>
        <v>27500</v>
      </c>
      <c r="P71" s="158"/>
      <c r="Q71" s="10" t="s">
        <v>11</v>
      </c>
      <c r="R71" s="3"/>
    </row>
    <row r="72" spans="1:18" ht="19.5" customHeight="1">
      <c r="A72" s="109"/>
      <c r="B72" s="72" t="s">
        <v>52</v>
      </c>
      <c r="C72" s="70"/>
      <c r="D72" s="65" t="s">
        <v>96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38">
        <f>IF(SUM(O70:P71)=0,"",ROUNDDOWN(SUM(O70:O71)*0.2,0))</f>
        <v>11000</v>
      </c>
      <c r="P72" s="139"/>
      <c r="Q72" s="8" t="s">
        <v>11</v>
      </c>
      <c r="R72" s="3"/>
    </row>
    <row r="73" spans="1:18" ht="19.5" customHeight="1">
      <c r="A73" s="109"/>
      <c r="B73" s="73" t="s">
        <v>7</v>
      </c>
      <c r="C73" s="74"/>
      <c r="D73" s="65" t="s">
        <v>92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138">
        <f>IF(SUM(O70:P72)=0,"",SUM(O70:P72))</f>
        <v>66000</v>
      </c>
      <c r="P73" s="139"/>
      <c r="Q73" s="11" t="s">
        <v>11</v>
      </c>
      <c r="R73" s="3"/>
    </row>
    <row r="74" spans="1:18" ht="19.5" customHeight="1" thickBot="1">
      <c r="A74" s="109"/>
      <c r="B74" s="75" t="s">
        <v>13</v>
      </c>
      <c r="C74" s="76"/>
      <c r="D74" s="104" t="s">
        <v>84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40">
        <f>IF(O73="","",ROUNDDOWN(O73*0.3,0))</f>
        <v>19800</v>
      </c>
      <c r="P74" s="141"/>
      <c r="Q74" s="17" t="s">
        <v>11</v>
      </c>
      <c r="R74" s="3"/>
    </row>
    <row r="75" spans="1:18" ht="19.5" customHeight="1" thickBot="1">
      <c r="A75" s="110"/>
      <c r="B75" s="94" t="s">
        <v>68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  <c r="O75" s="142">
        <f>SUM(O73:P74)</f>
        <v>85800</v>
      </c>
      <c r="P75" s="96"/>
      <c r="Q75" s="17" t="s">
        <v>11</v>
      </c>
      <c r="R75" s="3"/>
    </row>
    <row r="76" spans="1:18" ht="9.75" customHeight="1" thickBot="1">
      <c r="A76" s="19"/>
      <c r="B76" s="18"/>
      <c r="C76" s="32"/>
      <c r="D76" s="1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2"/>
      <c r="P76" s="21"/>
      <c r="Q76" s="3"/>
      <c r="R76" s="3"/>
    </row>
    <row r="77" spans="1:18" ht="19.5" customHeight="1">
      <c r="A77" s="105" t="s">
        <v>104</v>
      </c>
      <c r="B77" s="25" t="s">
        <v>107</v>
      </c>
      <c r="C77" s="26"/>
      <c r="D77" s="100" t="s">
        <v>103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55">
        <f>ROUNDDOWN(20000*(1+V2),0)</f>
        <v>22000</v>
      </c>
      <c r="P77" s="156"/>
      <c r="Q77" s="33" t="s">
        <v>11</v>
      </c>
      <c r="R77" s="3"/>
    </row>
    <row r="78" spans="1:18" ht="19.5" customHeight="1">
      <c r="A78" s="106"/>
      <c r="B78" s="72" t="s">
        <v>56</v>
      </c>
      <c r="C78" s="70"/>
      <c r="D78" s="65" t="s">
        <v>94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138">
        <f>IF(SUM(O77:P77)=0,"",ROUNDDOWN(SUM(O77:O77)*0.2,0))</f>
        <v>4400</v>
      </c>
      <c r="P78" s="139"/>
      <c r="Q78" s="8" t="s">
        <v>11</v>
      </c>
      <c r="R78" s="3"/>
    </row>
    <row r="79" spans="1:18" ht="19.5" customHeight="1">
      <c r="A79" s="106"/>
      <c r="B79" s="73" t="s">
        <v>7</v>
      </c>
      <c r="C79" s="74"/>
      <c r="D79" s="65" t="s">
        <v>95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138">
        <f>IF(SUM(O77:P78)=0,"",SUM(O77:P78))</f>
        <v>26400</v>
      </c>
      <c r="P79" s="139"/>
      <c r="Q79" s="11" t="s">
        <v>11</v>
      </c>
      <c r="R79" s="3"/>
    </row>
    <row r="80" spans="1:18" ht="19.5" customHeight="1" thickBot="1">
      <c r="A80" s="106"/>
      <c r="B80" s="81" t="s">
        <v>13</v>
      </c>
      <c r="C80" s="82"/>
      <c r="D80" s="68" t="s">
        <v>84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140">
        <f>IF(O79="","",ROUNDDOWN(O79*0.3,0))</f>
        <v>7920</v>
      </c>
      <c r="P80" s="141"/>
      <c r="Q80" s="17" t="s">
        <v>11</v>
      </c>
      <c r="R80" s="3"/>
    </row>
    <row r="81" spans="1:18" ht="19.5" customHeight="1" thickBot="1">
      <c r="A81" s="107"/>
      <c r="B81" s="152" t="s">
        <v>106</v>
      </c>
      <c r="C81" s="153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54"/>
      <c r="O81" s="145">
        <f>SUM(O79:P80)</f>
        <v>34320</v>
      </c>
      <c r="P81" s="146"/>
      <c r="Q81" s="12" t="s">
        <v>11</v>
      </c>
      <c r="R81" s="3"/>
    </row>
    <row r="82" spans="1:3" ht="16.5" customHeight="1">
      <c r="A82" s="19"/>
      <c r="C82" s="41" t="s">
        <v>105</v>
      </c>
    </row>
    <row r="83" ht="17.25" customHeight="1">
      <c r="A83" s="19"/>
    </row>
    <row r="84" ht="17.25" customHeight="1">
      <c r="A84" s="28"/>
    </row>
    <row r="85" ht="21.75" customHeight="1">
      <c r="B85" s="41" t="s">
        <v>61</v>
      </c>
    </row>
    <row r="86" spans="1:17" ht="21" customHeight="1">
      <c r="A86" s="19"/>
      <c r="B86" s="92" t="s">
        <v>15</v>
      </c>
      <c r="C86" s="93"/>
      <c r="D86" s="165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7"/>
    </row>
    <row r="87" spans="1:17" ht="21" customHeight="1">
      <c r="A87" s="19"/>
      <c r="B87" s="92" t="s">
        <v>16</v>
      </c>
      <c r="C87" s="93"/>
      <c r="D87" s="48"/>
      <c r="E87" s="28" t="s">
        <v>8</v>
      </c>
      <c r="F87" s="7"/>
      <c r="G87" s="70" t="s">
        <v>0</v>
      </c>
      <c r="H87" s="70"/>
      <c r="I87" s="70"/>
      <c r="J87" s="70"/>
      <c r="K87" s="70"/>
      <c r="L87" s="70"/>
      <c r="M87" s="70"/>
      <c r="N87" s="70"/>
      <c r="O87" s="70"/>
      <c r="P87" s="70"/>
      <c r="Q87" s="71"/>
    </row>
    <row r="88" spans="1:17" ht="21" customHeight="1">
      <c r="A88" s="19"/>
      <c r="B88" s="92" t="s">
        <v>17</v>
      </c>
      <c r="C88" s="93"/>
      <c r="D88" s="7"/>
      <c r="E88" s="70" t="s">
        <v>1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</row>
    <row r="89" spans="1:18" ht="21" customHeight="1">
      <c r="A89" s="19"/>
      <c r="B89" s="98" t="s">
        <v>9</v>
      </c>
      <c r="C89" s="99"/>
      <c r="D89" s="89"/>
      <c r="E89" s="159"/>
      <c r="F89" s="159"/>
      <c r="G89" s="88"/>
      <c r="H89" s="89"/>
      <c r="I89" s="88"/>
      <c r="J89" s="89"/>
      <c r="K89" s="88"/>
      <c r="L89" s="101"/>
      <c r="M89" s="89"/>
      <c r="N89" s="88"/>
      <c r="O89" s="89"/>
      <c r="P89" s="88"/>
      <c r="Q89" s="89"/>
      <c r="R89" s="5"/>
    </row>
    <row r="90" spans="1:18" ht="21" customHeight="1">
      <c r="A90" s="19"/>
      <c r="B90" s="102" t="s">
        <v>10</v>
      </c>
      <c r="C90" s="103"/>
      <c r="D90" s="59"/>
      <c r="E90" s="69"/>
      <c r="F90" s="69"/>
      <c r="G90" s="57"/>
      <c r="H90" s="59"/>
      <c r="I90" s="57"/>
      <c r="J90" s="59"/>
      <c r="K90" s="57"/>
      <c r="L90" s="58"/>
      <c r="M90" s="59"/>
      <c r="N90" s="57"/>
      <c r="O90" s="59"/>
      <c r="P90" s="57"/>
      <c r="Q90" s="59"/>
      <c r="R90" s="5"/>
    </row>
    <row r="91" spans="1:20" ht="21" customHeight="1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</sheetData>
  <sheetProtection/>
  <mergeCells count="188">
    <mergeCell ref="E88:Q88"/>
    <mergeCell ref="O75:P75"/>
    <mergeCell ref="O80:P80"/>
    <mergeCell ref="D89:F89"/>
    <mergeCell ref="P90:Q90"/>
    <mergeCell ref="D20:N20"/>
    <mergeCell ref="O22:P22"/>
    <mergeCell ref="O23:P23"/>
    <mergeCell ref="B81:N81"/>
    <mergeCell ref="O81:P81"/>
    <mergeCell ref="D86:Q86"/>
    <mergeCell ref="G87:Q87"/>
    <mergeCell ref="D74:N74"/>
    <mergeCell ref="O74:P74"/>
    <mergeCell ref="N89:O89"/>
    <mergeCell ref="P89:Q89"/>
    <mergeCell ref="O77:P77"/>
    <mergeCell ref="D78:N78"/>
    <mergeCell ref="O78:P78"/>
    <mergeCell ref="D79:N79"/>
    <mergeCell ref="O79:P79"/>
    <mergeCell ref="D80:N80"/>
    <mergeCell ref="D70:N70"/>
    <mergeCell ref="O70:P70"/>
    <mergeCell ref="O71:P71"/>
    <mergeCell ref="O72:P72"/>
    <mergeCell ref="D73:N73"/>
    <mergeCell ref="O73:P73"/>
    <mergeCell ref="D65:N65"/>
    <mergeCell ref="O65:P65"/>
    <mergeCell ref="O66:P66"/>
    <mergeCell ref="O67:P67"/>
    <mergeCell ref="B68:N68"/>
    <mergeCell ref="O68:P68"/>
    <mergeCell ref="B54:N54"/>
    <mergeCell ref="O54:P54"/>
    <mergeCell ref="B57:Q57"/>
    <mergeCell ref="D63:N63"/>
    <mergeCell ref="O63:Q63"/>
    <mergeCell ref="D64:N64"/>
    <mergeCell ref="O64:P64"/>
    <mergeCell ref="B47:N47"/>
    <mergeCell ref="O47:P47"/>
    <mergeCell ref="D49:N49"/>
    <mergeCell ref="O49:P49"/>
    <mergeCell ref="O52:P52"/>
    <mergeCell ref="D53:N53"/>
    <mergeCell ref="O53:P53"/>
    <mergeCell ref="O43:P43"/>
    <mergeCell ref="D44:N44"/>
    <mergeCell ref="O44:P44"/>
    <mergeCell ref="D45:N45"/>
    <mergeCell ref="O45:P45"/>
    <mergeCell ref="D46:N46"/>
    <mergeCell ref="O46:P46"/>
    <mergeCell ref="O39:P39"/>
    <mergeCell ref="D40:N40"/>
    <mergeCell ref="O40:P40"/>
    <mergeCell ref="D41:N41"/>
    <mergeCell ref="O41:P41"/>
    <mergeCell ref="D42:N42"/>
    <mergeCell ref="O42:P42"/>
    <mergeCell ref="D39:N39"/>
    <mergeCell ref="O34:P34"/>
    <mergeCell ref="D35:N35"/>
    <mergeCell ref="O35:P35"/>
    <mergeCell ref="B36:N36"/>
    <mergeCell ref="O36:P36"/>
    <mergeCell ref="D38:N38"/>
    <mergeCell ref="O38:P38"/>
    <mergeCell ref="D34:N34"/>
    <mergeCell ref="O30:P30"/>
    <mergeCell ref="D31:N31"/>
    <mergeCell ref="O31:P31"/>
    <mergeCell ref="D32:N32"/>
    <mergeCell ref="O32:P32"/>
    <mergeCell ref="D33:N33"/>
    <mergeCell ref="O33:P33"/>
    <mergeCell ref="O25:P25"/>
    <mergeCell ref="D26:N26"/>
    <mergeCell ref="O26:P26"/>
    <mergeCell ref="B27:N27"/>
    <mergeCell ref="O27:P27"/>
    <mergeCell ref="D29:N29"/>
    <mergeCell ref="O29:P29"/>
    <mergeCell ref="O20:P20"/>
    <mergeCell ref="D21:N21"/>
    <mergeCell ref="O21:P21"/>
    <mergeCell ref="D22:N22"/>
    <mergeCell ref="D23:N23"/>
    <mergeCell ref="D24:N24"/>
    <mergeCell ref="O24:P24"/>
    <mergeCell ref="L13:Q13"/>
    <mergeCell ref="L14:Q14"/>
    <mergeCell ref="L15:Q15"/>
    <mergeCell ref="D18:N18"/>
    <mergeCell ref="O18:Q18"/>
    <mergeCell ref="D19:N19"/>
    <mergeCell ref="O19:P19"/>
    <mergeCell ref="D15:J15"/>
    <mergeCell ref="B3:Q3"/>
    <mergeCell ref="B4:Q4"/>
    <mergeCell ref="B5:C5"/>
    <mergeCell ref="D5:Q5"/>
    <mergeCell ref="L8:Q8"/>
    <mergeCell ref="L9:Q9"/>
    <mergeCell ref="D9:J9"/>
    <mergeCell ref="D8:J8"/>
    <mergeCell ref="L10:Q10"/>
    <mergeCell ref="L11:Q11"/>
    <mergeCell ref="L12:Q12"/>
    <mergeCell ref="B22:C22"/>
    <mergeCell ref="B46:C46"/>
    <mergeCell ref="D10:J10"/>
    <mergeCell ref="B18:C18"/>
    <mergeCell ref="D14:J14"/>
    <mergeCell ref="D13:J13"/>
    <mergeCell ref="B8:C15"/>
    <mergeCell ref="A49:A54"/>
    <mergeCell ref="B51:C51"/>
    <mergeCell ref="B52:C52"/>
    <mergeCell ref="B53:C53"/>
    <mergeCell ref="A64:A68"/>
    <mergeCell ref="A77:A81"/>
    <mergeCell ref="A70:A75"/>
    <mergeCell ref="B58:Q58"/>
    <mergeCell ref="B60:C60"/>
    <mergeCell ref="D60:Q60"/>
    <mergeCell ref="G90:H90"/>
    <mergeCell ref="B65:C65"/>
    <mergeCell ref="B78:C78"/>
    <mergeCell ref="B79:C79"/>
    <mergeCell ref="D77:N77"/>
    <mergeCell ref="K89:M89"/>
    <mergeCell ref="B90:C90"/>
    <mergeCell ref="D66:N66"/>
    <mergeCell ref="D71:N71"/>
    <mergeCell ref="N90:O90"/>
    <mergeCell ref="B23:C23"/>
    <mergeCell ref="B29:C29"/>
    <mergeCell ref="G89:H89"/>
    <mergeCell ref="B88:C88"/>
    <mergeCell ref="B86:C86"/>
    <mergeCell ref="B72:C72"/>
    <mergeCell ref="B24:C24"/>
    <mergeCell ref="B75:N75"/>
    <mergeCell ref="B89:C89"/>
    <mergeCell ref="D43:N43"/>
    <mergeCell ref="D12:J12"/>
    <mergeCell ref="B25:C25"/>
    <mergeCell ref="I89:J89"/>
    <mergeCell ref="B20:C20"/>
    <mergeCell ref="B19:C19"/>
    <mergeCell ref="B87:C87"/>
    <mergeCell ref="B30:C30"/>
    <mergeCell ref="B80:C80"/>
    <mergeCell ref="B73:C73"/>
    <mergeCell ref="B74:C74"/>
    <mergeCell ref="A19:A27"/>
    <mergeCell ref="A29:A36"/>
    <mergeCell ref="B21:C21"/>
    <mergeCell ref="B33:C33"/>
    <mergeCell ref="B32:C32"/>
    <mergeCell ref="A38:A47"/>
    <mergeCell ref="B44:C44"/>
    <mergeCell ref="B40:C40"/>
    <mergeCell ref="B45:C45"/>
    <mergeCell ref="B35:C35"/>
    <mergeCell ref="D11:J11"/>
    <mergeCell ref="B31:C31"/>
    <mergeCell ref="B34:C34"/>
    <mergeCell ref="B26:C26"/>
    <mergeCell ref="B39:C39"/>
    <mergeCell ref="B71:C71"/>
    <mergeCell ref="B63:C63"/>
    <mergeCell ref="B66:C66"/>
    <mergeCell ref="B67:C67"/>
    <mergeCell ref="D25:N25"/>
    <mergeCell ref="K90:M90"/>
    <mergeCell ref="D50:N50"/>
    <mergeCell ref="O50:P50"/>
    <mergeCell ref="D51:N51"/>
    <mergeCell ref="O51:P51"/>
    <mergeCell ref="D67:N67"/>
    <mergeCell ref="D72:N72"/>
    <mergeCell ref="D90:F90"/>
    <mergeCell ref="I90:J90"/>
    <mergeCell ref="D52:N52"/>
  </mergeCells>
  <printOptions/>
  <pageMargins left="0.5511811023622047" right="0.1968503937007874" top="0.37" bottom="0.1968503937007874" header="0.15748031496062992" footer="0.196850393700787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熊大臨床試験支援センター</cp:lastModifiedBy>
  <cp:lastPrinted>2018-12-18T01:00:46Z</cp:lastPrinted>
  <dcterms:created xsi:type="dcterms:W3CDTF">2011-11-21T04:47:39Z</dcterms:created>
  <dcterms:modified xsi:type="dcterms:W3CDTF">2020-07-17T08:19:18Z</dcterms:modified>
  <cp:category/>
  <cp:version/>
  <cp:contentType/>
  <cp:contentStatus/>
</cp:coreProperties>
</file>