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470" activeTab="0"/>
  </bookViews>
  <sheets>
    <sheet name="治験・製版後（医薬品）20230215" sheetId="1" r:id="rId1"/>
  </sheets>
  <definedNames>
    <definedName name="_xlnm.Print_Area" localSheetId="0">'治験・製版後（医薬品）20230215'!$A$1:$R$120</definedName>
  </definedNames>
  <calcPr fullCalcOnLoad="1"/>
</workbook>
</file>

<file path=xl/comments1.xml><?xml version="1.0" encoding="utf-8"?>
<comments xmlns="http://schemas.openxmlformats.org/spreadsheetml/2006/main">
  <authors>
    <author>ekubo</author>
  </authors>
  <commentList>
    <comment ref="A71" authorId="0">
      <text>
        <r>
          <rPr>
            <b/>
            <sz val="9"/>
            <rFont val="MS P ゴシック"/>
            <family val="3"/>
          </rPr>
          <t>ekubo:</t>
        </r>
        <r>
          <rPr>
            <sz val="9"/>
            <rFont val="MS P ゴシック"/>
            <family val="3"/>
          </rPr>
          <t xml:space="preserve">
適宜行数は増減する</t>
        </r>
      </text>
    </comment>
  </commentList>
</comments>
</file>

<file path=xl/sharedStrings.xml><?xml version="1.0" encoding="utf-8"?>
<sst xmlns="http://schemas.openxmlformats.org/spreadsheetml/2006/main" count="263" uniqueCount="127">
  <si>
    <t>日</t>
  </si>
  <si>
    <t>人</t>
  </si>
  <si>
    <t>旅費</t>
  </si>
  <si>
    <t>（1）直接経費</t>
  </si>
  <si>
    <t>泊</t>
  </si>
  <si>
    <t>出張予定者・氏名</t>
  </si>
  <si>
    <t>出張予定者・職名</t>
  </si>
  <si>
    <t>円</t>
  </si>
  <si>
    <t>（2）間接経費</t>
  </si>
  <si>
    <t>費　　　目</t>
  </si>
  <si>
    <t>目　的　地</t>
  </si>
  <si>
    <t>日　　数</t>
  </si>
  <si>
    <t>人　　数</t>
  </si>
  <si>
    <t>変動費（１症例分）</t>
  </si>
  <si>
    <t>１臨床試験研究経費</t>
  </si>
  <si>
    <t>1契約当たりのポイント数①'（臨床試験研究費）</t>
  </si>
  <si>
    <t>３管理費</t>
  </si>
  <si>
    <t>経費内訳書</t>
  </si>
  <si>
    <t>医薬品等の臨床試験（治験・医薬品）</t>
  </si>
  <si>
    <t>２人件費</t>
  </si>
  <si>
    <t>２管理費</t>
  </si>
  <si>
    <t>（１症例分）
観察期脱落症例費</t>
  </si>
  <si>
    <t>　　　　　　　 区　分
　経費内訳</t>
  </si>
  <si>
    <t>算定内訳（金額は税込み）</t>
  </si>
  <si>
    <t>算定内訳（金額は税込み）</t>
  </si>
  <si>
    <t>※旅費「有」の場合、記入してください。</t>
  </si>
  <si>
    <t>*この様式は契約書に綴じること。</t>
  </si>
  <si>
    <r>
      <t>1症例当たりのポイント数①</t>
    </r>
    <r>
      <rPr>
        <sz val="9"/>
        <color indexed="8"/>
        <rFont val="ＭＳ Ｐゴシック"/>
        <family val="3"/>
      </rPr>
      <t>（臨床試験研究費）</t>
    </r>
  </si>
  <si>
    <r>
      <t>■</t>
    </r>
    <r>
      <rPr>
        <sz val="10"/>
        <rFont val="ＭＳ Ｐゴシック"/>
        <family val="3"/>
      </rPr>
      <t>部分を記入してください。(自動的に計算されます。)</t>
    </r>
  </si>
  <si>
    <t>被験者負担軽減費</t>
  </si>
  <si>
    <t>１負担軽減費</t>
  </si>
  <si>
    <t>治験課題名：</t>
  </si>
  <si>
    <t>治験経費</t>
  </si>
  <si>
    <t>(1)×0.3</t>
  </si>
  <si>
    <t>４画像提供作製費</t>
  </si>
  <si>
    <t>１＋２＋３</t>
  </si>
  <si>
    <t>１＋２</t>
  </si>
  <si>
    <t>（１＋２）×0.2</t>
  </si>
  <si>
    <t>消費税率</t>
  </si>
  <si>
    <t>モニタリング・
監査費</t>
  </si>
  <si>
    <t>固定費（月単位）</t>
  </si>
  <si>
    <t>固定費（契約単位）</t>
  </si>
  <si>
    <t>１初回審査費</t>
  </si>
  <si>
    <t>Ａ　固定費(月単位）合計</t>
  </si>
  <si>
    <t>３研究開始準備費</t>
  </si>
  <si>
    <t>１重篤有害事象報告</t>
  </si>
  <si>
    <t>１追跡調査に係る経費</t>
  </si>
  <si>
    <t>２人件費（変動費）</t>
  </si>
  <si>
    <t>症例ファイル作成費</t>
  </si>
  <si>
    <t>１旅費</t>
  </si>
  <si>
    <t>２備品費</t>
  </si>
  <si>
    <t>熊本大学旅費規則により算出</t>
  </si>
  <si>
    <t>カタログ添付</t>
  </si>
  <si>
    <t>旅費・備品費</t>
  </si>
  <si>
    <t>B　固定費(契約単位）合計</t>
  </si>
  <si>
    <t>１×0.2</t>
  </si>
  <si>
    <t>1症例当たりのポイント数⑤（治験薬管理費）</t>
  </si>
  <si>
    <t>1症例当たりのポイント数⑥（治験薬調製費）</t>
  </si>
  <si>
    <t>1症例当たりのポイント数②（検査管理費）</t>
  </si>
  <si>
    <t>1症例当たりのポイント数③（画像提供作製費）</t>
  </si>
  <si>
    <t>1症例当たりのポイント数④（病理検体作製費）</t>
  </si>
  <si>
    <t>３検査管理費</t>
  </si>
  <si>
    <t>６治験薬管理費</t>
  </si>
  <si>
    <t>７治験薬調製費</t>
  </si>
  <si>
    <t>（１＋２＋３＋４＋５＋６＋７）×0.2</t>
  </si>
  <si>
    <t>８管理費</t>
  </si>
  <si>
    <t>１＋２＋３＋４＋５＋６＋７＋８</t>
  </si>
  <si>
    <r>
      <rPr>
        <sz val="10"/>
        <rFont val="ＭＳ Ｐゴシック"/>
        <family val="3"/>
      </rPr>
      <t>C　</t>
    </r>
    <r>
      <rPr>
        <sz val="10"/>
        <color indexed="8"/>
        <rFont val="ＭＳ Ｐゴシック"/>
        <family val="3"/>
      </rPr>
      <t>旅費・備品費</t>
    </r>
  </si>
  <si>
    <t>D　変動費（1症例分）合計</t>
  </si>
  <si>
    <t>E　負担軽減費（被験者１来院当り）</t>
  </si>
  <si>
    <t>G　追跡調査に係る経費（1報告分）合計</t>
  </si>
  <si>
    <t>H　観察期脱落症例費（1症例分）合計</t>
  </si>
  <si>
    <t>（１事象）
重篤有害事象報告</t>
  </si>
  <si>
    <r>
      <t xml:space="preserve">（１報告分）
</t>
    </r>
    <r>
      <rPr>
        <sz val="7"/>
        <color indexed="8"/>
        <rFont val="ＭＳ Ｐゴシック"/>
        <family val="3"/>
      </rPr>
      <t>追跡調査に係る経費</t>
    </r>
  </si>
  <si>
    <t>テスト画像作製費</t>
  </si>
  <si>
    <t>４テスト画像作製費</t>
  </si>
  <si>
    <t>５症例ファイル作成費</t>
  </si>
  <si>
    <t>D×30%</t>
  </si>
  <si>
    <t>円</t>
  </si>
  <si>
    <t>（D-①-③）÷（予定VISIT数-2）</t>
  </si>
  <si>
    <t>D×20%</t>
  </si>
  <si>
    <t>１審査費・システム使用料</t>
  </si>
  <si>
    <t>20,000＋消費税</t>
  </si>
  <si>
    <t>30,000＋消費税</t>
  </si>
  <si>
    <t>100,000＋消費税</t>
  </si>
  <si>
    <t>200,000＋消費税</t>
  </si>
  <si>
    <t>30,000＋消費税</t>
  </si>
  <si>
    <t>５スライド等作製費</t>
  </si>
  <si>
    <t>ポイント①×6,000円＋消費税</t>
  </si>
  <si>
    <t>ポイント①×5,000円＋消費税</t>
  </si>
  <si>
    <t>ポイント②×1,000円＋消費税</t>
  </si>
  <si>
    <t>ポイント③×4,000円＋消費税</t>
  </si>
  <si>
    <t>ポイント④×4,000円＋消費税</t>
  </si>
  <si>
    <t>ポイント⑤×1,000円＋消費税</t>
  </si>
  <si>
    <t>ポイント⑥×1,000円＋消費税</t>
  </si>
  <si>
    <t>１ﾓﾆﾀﾘﾝｸﾞ・監査費</t>
  </si>
  <si>
    <t>F　重篤有害事象報告（１事象分） 合計</t>
  </si>
  <si>
    <t>（契約書第12条関係）</t>
  </si>
  <si>
    <t>■治験　  □製造販売後臨床試験</t>
  </si>
  <si>
    <t>■医薬品　□医療機器　□再生医療等製品</t>
  </si>
  <si>
    <t>区</t>
  </si>
  <si>
    <t>分</t>
  </si>
  <si>
    <t>６管理費</t>
  </si>
  <si>
    <t>（１＋２＋３＋４＋５）×0.2</t>
  </si>
  <si>
    <t>１＋２＋３＋４＋５＋６</t>
  </si>
  <si>
    <t>10,000円+消費税</t>
  </si>
  <si>
    <t>30,000円+消費税</t>
  </si>
  <si>
    <t>20,000円+消費税</t>
  </si>
  <si>
    <t>25,000円+消費税</t>
  </si>
  <si>
    <t>無</t>
  </si>
  <si>
    <t>（治験・医薬品）ポイント算出表①</t>
  </si>
  <si>
    <t>（治験・医薬品）ポイント算出①'</t>
  </si>
  <si>
    <t>（治験・治験薬関連）ポイント算出表⑤</t>
  </si>
  <si>
    <t>（治験・治験薬関連）ポイント算出表⑥</t>
  </si>
  <si>
    <t>（治験・検査・画像・病理）ポイント算出表②</t>
  </si>
  <si>
    <t>（治験・検査・画像・病理）ポイント算出表③</t>
  </si>
  <si>
    <t>（治験・検査・画像・病理）ポイント算出表④</t>
  </si>
  <si>
    <t xml:space="preserve"> １ ×0.2</t>
  </si>
  <si>
    <t xml:space="preserve"> （１＋２） ×0.2</t>
  </si>
  <si>
    <t>（１症例分）
プレスクリーニング脱落症例費</t>
  </si>
  <si>
    <t>I　プレスクリーニング脱落症例費（1症例分）合計</t>
  </si>
  <si>
    <t>J　モニタリング・監査費 合計</t>
  </si>
  <si>
    <t>＊F重篤有害事象報告、G追跡調査に係る経費、H 観察期脱落症例費、Iプレスクリーニング脱落症例費及び Jモニタリング・監査費については該当事項発生時のみ</t>
  </si>
  <si>
    <t>変動費内訳</t>
  </si>
  <si>
    <t>①治験薬初回投与時</t>
  </si>
  <si>
    <t>②Visit（又はCycle）○～○</t>
  </si>
  <si>
    <t>③治験薬投与中止・終了時/EOT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</si>
</sst>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ＭＳ ゴシック"/>
      <family val="3"/>
    </font>
    <font>
      <sz val="11"/>
      <color indexed="13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ゴシック"/>
      <family val="3"/>
    </font>
    <font>
      <sz val="9.5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rgb="FF000000"/>
      <name val="ＭＳ Ｐゴシック"/>
      <family val="3"/>
    </font>
    <font>
      <sz val="10.5"/>
      <color theme="1"/>
      <name val="Calibri"/>
      <family val="3"/>
    </font>
    <font>
      <sz val="10.5"/>
      <color theme="1"/>
      <name val="ＭＳ ゴシック"/>
      <family val="3"/>
    </font>
    <font>
      <sz val="11"/>
      <color rgb="FFFFFF00"/>
      <name val="Calibri"/>
      <family val="3"/>
    </font>
    <font>
      <sz val="8"/>
      <color theme="1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u val="single"/>
      <sz val="10"/>
      <color theme="1"/>
      <name val="Calibri"/>
      <family val="3"/>
    </font>
    <font>
      <sz val="12"/>
      <color rgb="FF000000"/>
      <name val="ＭＳ ゴシック"/>
      <family val="3"/>
    </font>
    <font>
      <sz val="12"/>
      <color theme="1"/>
      <name val="ＭＳ Ｐゴシック"/>
      <family val="3"/>
    </font>
    <font>
      <sz val="11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Ｐゴシック"/>
      <family val="3"/>
    </font>
    <font>
      <sz val="10"/>
      <name val="Calibri"/>
      <family val="3"/>
    </font>
    <font>
      <sz val="9.5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 style="hair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55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33" borderId="16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6" fillId="34" borderId="10" xfId="0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textRotation="255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35" borderId="0" xfId="0" applyNumberFormat="1" applyFill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6" fillId="0" borderId="22" xfId="0" applyFont="1" applyFill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8" fillId="0" borderId="19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8" fillId="0" borderId="0" xfId="0" applyFont="1" applyAlignment="1">
      <alignment vertical="center"/>
    </xf>
    <xf numFmtId="0" fontId="60" fillId="0" borderId="19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61" fillId="0" borderId="23" xfId="0" applyFont="1" applyBorder="1" applyAlignment="1">
      <alignment horizontal="left" vertical="center"/>
    </xf>
    <xf numFmtId="9" fontId="56" fillId="0" borderId="0" xfId="42" applyFont="1" applyAlignment="1">
      <alignment vertical="center"/>
    </xf>
    <xf numFmtId="0" fontId="56" fillId="0" borderId="10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56" fillId="33" borderId="29" xfId="0" applyFont="1" applyFill="1" applyBorder="1" applyAlignment="1">
      <alignment horizontal="center" vertical="center"/>
    </xf>
    <xf numFmtId="0" fontId="56" fillId="0" borderId="3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31" xfId="0" applyFont="1" applyBorder="1" applyAlignment="1">
      <alignment horizontal="left" vertical="center"/>
    </xf>
    <xf numFmtId="0" fontId="56" fillId="0" borderId="32" xfId="0" applyFont="1" applyFill="1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56" fillId="0" borderId="15" xfId="0" applyFont="1" applyFill="1" applyBorder="1" applyAlignment="1">
      <alignment vertical="center"/>
    </xf>
    <xf numFmtId="0" fontId="63" fillId="0" borderId="0" xfId="0" applyFont="1" applyBorder="1" applyAlignment="1">
      <alignment vertical="center" textRotation="255" wrapText="1"/>
    </xf>
    <xf numFmtId="0" fontId="56" fillId="0" borderId="23" xfId="0" applyFont="1" applyBorder="1" applyAlignment="1">
      <alignment horizontal="left" vertical="center"/>
    </xf>
    <xf numFmtId="0" fontId="56" fillId="33" borderId="29" xfId="0" applyFont="1" applyFill="1" applyBorder="1" applyAlignment="1">
      <alignment horizontal="center" vertical="center"/>
    </xf>
    <xf numFmtId="0" fontId="56" fillId="0" borderId="25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33" borderId="29" xfId="0" applyFont="1" applyFill="1" applyBorder="1" applyAlignment="1">
      <alignment horizontal="center" vertical="center"/>
    </xf>
    <xf numFmtId="0" fontId="56" fillId="0" borderId="26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34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63" fillId="0" borderId="2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38" fontId="0" fillId="35" borderId="35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63" fillId="0" borderId="29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1" fillId="0" borderId="26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38" fontId="0" fillId="35" borderId="37" xfId="0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38" fontId="0" fillId="35" borderId="41" xfId="0" applyNumberFormat="1" applyFill="1" applyBorder="1" applyAlignment="1">
      <alignment vertical="center"/>
    </xf>
    <xf numFmtId="38" fontId="56" fillId="0" borderId="42" xfId="49" applyFont="1" applyBorder="1" applyAlignment="1">
      <alignment vertical="center"/>
    </xf>
    <xf numFmtId="0" fontId="0" fillId="0" borderId="27" xfId="0" applyBorder="1" applyAlignment="1">
      <alignment vertical="center"/>
    </xf>
    <xf numFmtId="0" fontId="56" fillId="0" borderId="25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38" fontId="56" fillId="0" borderId="26" xfId="49" applyFont="1" applyBorder="1" applyAlignment="1">
      <alignment vertical="center"/>
    </xf>
    <xf numFmtId="0" fontId="0" fillId="0" borderId="23" xfId="0" applyBorder="1" applyAlignment="1">
      <alignment vertical="center"/>
    </xf>
    <xf numFmtId="0" fontId="56" fillId="0" borderId="25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61" fillId="0" borderId="43" xfId="0" applyFont="1" applyBorder="1" applyAlignment="1">
      <alignment horizontal="center" vertical="center" textRotation="255" wrapText="1"/>
    </xf>
    <xf numFmtId="0" fontId="61" fillId="0" borderId="44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56" fillId="0" borderId="46" xfId="0" applyFont="1" applyBorder="1" applyAlignment="1">
      <alignment horizontal="left" vertical="center"/>
    </xf>
    <xf numFmtId="38" fontId="56" fillId="0" borderId="47" xfId="49" applyFont="1" applyBorder="1" applyAlignment="1">
      <alignment vertical="center"/>
    </xf>
    <xf numFmtId="0" fontId="0" fillId="0" borderId="33" xfId="0" applyBorder="1" applyAlignment="1">
      <alignment vertical="center"/>
    </xf>
    <xf numFmtId="0" fontId="56" fillId="0" borderId="48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29" xfId="0" applyFont="1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6" fillId="0" borderId="48" xfId="0" applyFont="1" applyBorder="1" applyAlignment="1">
      <alignment horizontal="left" vertical="center" wrapText="1"/>
    </xf>
    <xf numFmtId="0" fontId="56" fillId="0" borderId="27" xfId="0" applyFont="1" applyBorder="1" applyAlignment="1">
      <alignment horizontal="left" vertical="center" wrapText="1"/>
    </xf>
    <xf numFmtId="38" fontId="56" fillId="0" borderId="35" xfId="49" applyFont="1" applyBorder="1" applyAlignment="1">
      <alignment vertical="center"/>
    </xf>
    <xf numFmtId="0" fontId="0" fillId="0" borderId="37" xfId="0" applyBorder="1" applyAlignment="1">
      <alignment vertical="center"/>
    </xf>
    <xf numFmtId="0" fontId="56" fillId="0" borderId="26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65" fillId="33" borderId="26" xfId="0" applyFont="1" applyFill="1" applyBorder="1" applyAlignment="1">
      <alignment horizontal="left" vertical="center"/>
    </xf>
    <xf numFmtId="0" fontId="65" fillId="33" borderId="23" xfId="0" applyFont="1" applyFill="1" applyBorder="1" applyAlignment="1">
      <alignment horizontal="left" vertical="center"/>
    </xf>
    <xf numFmtId="0" fontId="65" fillId="33" borderId="24" xfId="0" applyFont="1" applyFill="1" applyBorder="1" applyAlignment="1">
      <alignment horizontal="left" vertical="center"/>
    </xf>
    <xf numFmtId="0" fontId="56" fillId="33" borderId="42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61" fillId="0" borderId="26" xfId="0" applyFont="1" applyBorder="1" applyAlignment="1">
      <alignment horizontal="left" vertical="center"/>
    </xf>
    <xf numFmtId="0" fontId="61" fillId="0" borderId="23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56" fillId="33" borderId="27" xfId="0" applyFont="1" applyFill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21" xfId="0" applyFont="1" applyBorder="1" applyAlignment="1">
      <alignment horizontal="left" vertical="center" wrapText="1"/>
    </xf>
    <xf numFmtId="0" fontId="56" fillId="0" borderId="5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52" xfId="0" applyBorder="1" applyAlignment="1">
      <alignment vertical="center"/>
    </xf>
    <xf numFmtId="38" fontId="0" fillId="35" borderId="53" xfId="0" applyNumberFormat="1" applyFill="1" applyBorder="1" applyAlignment="1">
      <alignment vertical="center"/>
    </xf>
    <xf numFmtId="0" fontId="56" fillId="0" borderId="25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38" fontId="56" fillId="0" borderId="50" xfId="49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6" fillId="0" borderId="54" xfId="0" applyFont="1" applyBorder="1" applyAlignment="1">
      <alignment horizontal="left" vertical="center" wrapText="1"/>
    </xf>
    <xf numFmtId="0" fontId="56" fillId="0" borderId="37" xfId="0" applyFont="1" applyBorder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1" fillId="0" borderId="55" xfId="0" applyFont="1" applyBorder="1" applyAlignment="1">
      <alignment horizontal="left" vertical="top" wrapText="1"/>
    </xf>
    <xf numFmtId="0" fontId="56" fillId="0" borderId="56" xfId="0" applyFont="1" applyBorder="1" applyAlignment="1">
      <alignment horizontal="left" vertical="top" wrapText="1"/>
    </xf>
    <xf numFmtId="0" fontId="56" fillId="0" borderId="49" xfId="0" applyFont="1" applyFill="1" applyBorder="1" applyAlignment="1">
      <alignment horizontal="left" vertical="center"/>
    </xf>
    <xf numFmtId="38" fontId="56" fillId="0" borderId="57" xfId="49" applyFont="1" applyBorder="1" applyAlignment="1">
      <alignment vertical="center"/>
    </xf>
    <xf numFmtId="0" fontId="0" fillId="0" borderId="58" xfId="0" applyBorder="1" applyAlignment="1">
      <alignment vertical="center"/>
    </xf>
    <xf numFmtId="0" fontId="56" fillId="0" borderId="26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56" fillId="33" borderId="29" xfId="0" applyFont="1" applyFill="1" applyBorder="1" applyAlignment="1">
      <alignment horizontal="center" vertical="center"/>
    </xf>
    <xf numFmtId="38" fontId="68" fillId="35" borderId="53" xfId="0" applyNumberFormat="1" applyFont="1" applyFill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38" fontId="68" fillId="35" borderId="41" xfId="0" applyNumberFormat="1" applyFont="1" applyFill="1" applyBorder="1" applyAlignment="1">
      <alignment vertical="center"/>
    </xf>
    <xf numFmtId="0" fontId="68" fillId="0" borderId="39" xfId="0" applyFont="1" applyBorder="1" applyAlignment="1">
      <alignment vertical="center"/>
    </xf>
    <xf numFmtId="0" fontId="56" fillId="0" borderId="34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37" xfId="0" applyFont="1" applyBorder="1" applyAlignment="1">
      <alignment horizontal="left" vertical="center"/>
    </xf>
    <xf numFmtId="0" fontId="56" fillId="0" borderId="59" xfId="0" applyFont="1" applyBorder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61" fillId="0" borderId="47" xfId="0" applyFont="1" applyBorder="1" applyAlignment="1">
      <alignment horizontal="left" vertical="center"/>
    </xf>
    <xf numFmtId="0" fontId="61" fillId="0" borderId="33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1" fillId="0" borderId="57" xfId="0" applyFont="1" applyBorder="1" applyAlignment="1">
      <alignment horizontal="left" vertical="center"/>
    </xf>
    <xf numFmtId="0" fontId="61" fillId="0" borderId="58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56" fillId="0" borderId="62" xfId="0" applyFont="1" applyFill="1" applyBorder="1" applyAlignment="1">
      <alignment horizontal="left" vertical="center"/>
    </xf>
    <xf numFmtId="38" fontId="56" fillId="0" borderId="34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43" xfId="0" applyFont="1" applyBorder="1" applyAlignment="1">
      <alignment vertical="center" textRotation="255" wrapText="1"/>
    </xf>
    <xf numFmtId="0" fontId="63" fillId="0" borderId="44" xfId="0" applyFont="1" applyBorder="1" applyAlignment="1">
      <alignment vertical="center" textRotation="255" wrapText="1"/>
    </xf>
    <xf numFmtId="0" fontId="63" fillId="0" borderId="45" xfId="0" applyFont="1" applyBorder="1" applyAlignment="1">
      <alignment vertical="center" textRotation="255" wrapText="1"/>
    </xf>
    <xf numFmtId="0" fontId="56" fillId="0" borderId="43" xfId="0" applyFont="1" applyBorder="1" applyAlignment="1">
      <alignment horizontal="center" vertical="center" textRotation="255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56" fillId="0" borderId="47" xfId="49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56" fillId="33" borderId="63" xfId="0" applyFont="1" applyFill="1" applyBorder="1" applyAlignment="1">
      <alignment horizontal="center" vertical="center"/>
    </xf>
    <xf numFmtId="0" fontId="56" fillId="33" borderId="64" xfId="0" applyFont="1" applyFill="1" applyBorder="1" applyAlignment="1">
      <alignment horizontal="center" vertical="center"/>
    </xf>
    <xf numFmtId="0" fontId="56" fillId="33" borderId="6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56" fillId="0" borderId="66" xfId="0" applyFont="1" applyBorder="1" applyAlignment="1">
      <alignment horizontal="left" vertical="center"/>
    </xf>
    <xf numFmtId="0" fontId="56" fillId="0" borderId="58" xfId="0" applyFont="1" applyBorder="1" applyAlignment="1">
      <alignment horizontal="left" vertical="center"/>
    </xf>
    <xf numFmtId="0" fontId="56" fillId="0" borderId="43" xfId="0" applyFont="1" applyBorder="1" applyAlignment="1">
      <alignment vertical="center" textRotation="255" wrapText="1"/>
    </xf>
    <xf numFmtId="0" fontId="0" fillId="0" borderId="44" xfId="0" applyBorder="1" applyAlignment="1">
      <alignment vertical="center" textRotation="255" wrapText="1"/>
    </xf>
    <xf numFmtId="0" fontId="0" fillId="0" borderId="45" xfId="0" applyBorder="1" applyAlignment="1">
      <alignment vertical="center" textRotation="255" wrapText="1"/>
    </xf>
    <xf numFmtId="0" fontId="56" fillId="0" borderId="63" xfId="0" applyFont="1" applyBorder="1" applyAlignment="1">
      <alignment horizontal="center" vertical="center"/>
    </xf>
    <xf numFmtId="0" fontId="56" fillId="0" borderId="64" xfId="0" applyFont="1" applyBorder="1" applyAlignment="1">
      <alignment horizontal="center" vertical="center"/>
    </xf>
    <xf numFmtId="0" fontId="56" fillId="33" borderId="67" xfId="0" applyFont="1" applyFill="1" applyBorder="1" applyAlignment="1">
      <alignment horizontal="center" vertical="center"/>
    </xf>
    <xf numFmtId="0" fontId="71" fillId="0" borderId="43" xfId="0" applyFont="1" applyBorder="1" applyAlignment="1">
      <alignment vertical="center" textRotation="255" wrapText="1"/>
    </xf>
    <xf numFmtId="0" fontId="68" fillId="0" borderId="44" xfId="0" applyFont="1" applyBorder="1" applyAlignment="1">
      <alignment vertical="center" textRotation="255" wrapText="1"/>
    </xf>
    <xf numFmtId="0" fontId="68" fillId="0" borderId="45" xfId="0" applyFont="1" applyBorder="1" applyAlignment="1">
      <alignment vertical="center" textRotation="255" wrapText="1"/>
    </xf>
    <xf numFmtId="0" fontId="61" fillId="0" borderId="28" xfId="0" applyFont="1" applyBorder="1" applyAlignment="1">
      <alignment horizontal="left" vertical="center"/>
    </xf>
    <xf numFmtId="0" fontId="56" fillId="0" borderId="46" xfId="0" applyFont="1" applyFill="1" applyBorder="1" applyAlignment="1">
      <alignment horizontal="left" vertical="center"/>
    </xf>
    <xf numFmtId="0" fontId="63" fillId="0" borderId="43" xfId="0" applyFont="1" applyFill="1" applyBorder="1" applyAlignment="1">
      <alignment horizontal="center" vertical="center" textRotation="255" wrapText="1"/>
    </xf>
    <xf numFmtId="0" fontId="63" fillId="0" borderId="44" xfId="0" applyFont="1" applyFill="1" applyBorder="1" applyAlignment="1">
      <alignment horizontal="center" vertical="center"/>
    </xf>
    <xf numFmtId="0" fontId="63" fillId="0" borderId="45" xfId="0" applyFont="1" applyFill="1" applyBorder="1" applyAlignment="1">
      <alignment horizontal="center" vertical="center"/>
    </xf>
    <xf numFmtId="0" fontId="56" fillId="0" borderId="28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/>
    </xf>
    <xf numFmtId="0" fontId="56" fillId="35" borderId="66" xfId="0" applyFont="1" applyFill="1" applyBorder="1" applyAlignment="1">
      <alignment horizontal="left" vertical="center"/>
    </xf>
    <xf numFmtId="0" fontId="56" fillId="35" borderId="58" xfId="0" applyFont="1" applyFill="1" applyBorder="1" applyAlignment="1">
      <alignment horizontal="left" vertical="center"/>
    </xf>
    <xf numFmtId="38" fontId="0" fillId="35" borderId="26" xfId="0" applyNumberFormat="1" applyFont="1" applyFill="1" applyBorder="1" applyAlignment="1">
      <alignment horizontal="right" vertical="center"/>
    </xf>
    <xf numFmtId="38" fontId="0" fillId="35" borderId="23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38" fontId="0" fillId="35" borderId="47" xfId="0" applyNumberFormat="1" applyFont="1" applyFill="1" applyBorder="1" applyAlignment="1">
      <alignment horizontal="right" vertical="center"/>
    </xf>
    <xf numFmtId="38" fontId="0" fillId="35" borderId="33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64" fillId="0" borderId="43" xfId="0" applyFont="1" applyBorder="1" applyAlignment="1">
      <alignment horizontal="center" vertical="center" textRotation="255" wrapText="1"/>
    </xf>
    <xf numFmtId="0" fontId="64" fillId="0" borderId="44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 textRotation="255" wrapText="1"/>
    </xf>
    <xf numFmtId="0" fontId="72" fillId="0" borderId="44" xfId="0" applyFont="1" applyBorder="1" applyAlignment="1">
      <alignment horizontal="center" vertical="center" textRotation="255" wrapText="1"/>
    </xf>
    <xf numFmtId="0" fontId="72" fillId="0" borderId="45" xfId="0" applyFont="1" applyBorder="1" applyAlignment="1">
      <alignment horizontal="center" vertical="center" textRotation="255" wrapText="1"/>
    </xf>
    <xf numFmtId="0" fontId="56" fillId="0" borderId="59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tabSelected="1" view="pageBreakPreview" zoomScaleSheetLayoutView="100" workbookViewId="0" topLeftCell="A70">
      <selection activeCell="H71" sqref="H71:N71"/>
    </sheetView>
  </sheetViews>
  <sheetFormatPr defaultColWidth="9.00390625" defaultRowHeight="15"/>
  <cols>
    <col min="1" max="1" width="5.421875" style="1" customWidth="1"/>
    <col min="2" max="2" width="4.28125" style="1" customWidth="1"/>
    <col min="3" max="3" width="12.421875" style="1" customWidth="1"/>
    <col min="4" max="4" width="4.7109375" style="1" customWidth="1"/>
    <col min="5" max="5" width="3.140625" style="1" customWidth="1"/>
    <col min="6" max="6" width="4.57421875" style="1" customWidth="1"/>
    <col min="7" max="7" width="2.57421875" style="1" customWidth="1"/>
    <col min="8" max="8" width="11.57421875" style="1" customWidth="1"/>
    <col min="9" max="9" width="2.57421875" style="1" customWidth="1"/>
    <col min="10" max="10" width="11.421875" style="1" customWidth="1"/>
    <col min="11" max="11" width="4.57421875" style="1" customWidth="1"/>
    <col min="12" max="12" width="4.00390625" style="1" customWidth="1"/>
    <col min="13" max="13" width="5.140625" style="1" customWidth="1"/>
    <col min="14" max="14" width="8.8515625" style="1" customWidth="1"/>
    <col min="15" max="15" width="4.57421875" style="1" customWidth="1"/>
    <col min="16" max="16" width="10.421875" style="1" customWidth="1"/>
    <col min="17" max="17" width="3.8515625" style="1" customWidth="1"/>
    <col min="18" max="18" width="2.00390625" style="1" customWidth="1"/>
    <col min="19" max="20" width="3.8515625" style="1" customWidth="1"/>
    <col min="21" max="21" width="8.00390625" style="1" bestFit="1" customWidth="1"/>
    <col min="22" max="22" width="4.140625" style="1" bestFit="1" customWidth="1"/>
    <col min="23" max="30" width="2.8515625" style="1" customWidth="1"/>
    <col min="31" max="36" width="3.28125" style="1" customWidth="1"/>
    <col min="37" max="137" width="3.8515625" style="1" customWidth="1"/>
    <col min="138" max="16384" width="9.00390625" style="1" customWidth="1"/>
  </cols>
  <sheetData>
    <row r="1" spans="1:17" ht="16.5" customHeight="1">
      <c r="A1" s="14" t="s">
        <v>26</v>
      </c>
      <c r="B1" s="26"/>
      <c r="C1" s="2"/>
      <c r="M1" s="83" t="s">
        <v>100</v>
      </c>
      <c r="N1" s="80" t="s">
        <v>98</v>
      </c>
      <c r="O1" s="79"/>
      <c r="P1" s="81"/>
      <c r="Q1" s="82"/>
    </row>
    <row r="2" spans="1:22" ht="16.5" customHeight="1">
      <c r="A2" s="1" t="s">
        <v>97</v>
      </c>
      <c r="M2" s="84" t="s">
        <v>101</v>
      </c>
      <c r="N2" s="80" t="s">
        <v>99</v>
      </c>
      <c r="O2" s="79"/>
      <c r="P2" s="79"/>
      <c r="Q2" s="79"/>
      <c r="U2" s="1" t="s">
        <v>38</v>
      </c>
      <c r="V2" s="44">
        <v>0.1</v>
      </c>
    </row>
    <row r="3" spans="2:23" ht="21" customHeight="1">
      <c r="B3" s="154" t="s">
        <v>17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2"/>
      <c r="S3" s="2"/>
      <c r="T3" s="2"/>
      <c r="U3" s="2"/>
      <c r="V3" s="2"/>
      <c r="W3" s="2"/>
    </row>
    <row r="4" spans="2:23" s="27" customFormat="1" ht="22.5" customHeight="1">
      <c r="B4" s="156" t="s">
        <v>18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8"/>
      <c r="S4" s="28"/>
      <c r="T4" s="28"/>
      <c r="U4" s="28"/>
      <c r="V4" s="28"/>
      <c r="W4" s="28"/>
    </row>
    <row r="5" spans="2:23" ht="79.5" customHeight="1">
      <c r="B5" s="185" t="s">
        <v>31</v>
      </c>
      <c r="C5" s="185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2"/>
      <c r="S5" s="2"/>
      <c r="T5" s="2"/>
      <c r="U5" s="2"/>
      <c r="V5" s="2"/>
      <c r="W5" s="2"/>
    </row>
    <row r="6" spans="11:23" ht="13.5" customHeight="1">
      <c r="K6" s="17"/>
      <c r="L6" s="17"/>
      <c r="M6" s="14"/>
      <c r="N6" s="14"/>
      <c r="O6" s="14"/>
      <c r="P6" s="14"/>
      <c r="Q6" s="14"/>
      <c r="R6" s="2"/>
      <c r="S6" s="2"/>
      <c r="T6" s="2"/>
      <c r="U6" s="2"/>
      <c r="V6" s="2"/>
      <c r="W6" s="2"/>
    </row>
    <row r="7" spans="2:17" ht="13.5" customHeight="1" thickBot="1">
      <c r="B7" s="33" t="s">
        <v>24</v>
      </c>
      <c r="C7" s="34"/>
      <c r="D7" s="35"/>
      <c r="E7" s="35"/>
      <c r="F7" s="35"/>
      <c r="G7" s="35"/>
      <c r="H7" s="35"/>
      <c r="I7" s="35"/>
      <c r="J7" s="35"/>
      <c r="K7" s="37" t="s">
        <v>28</v>
      </c>
      <c r="M7" s="19"/>
      <c r="N7" s="14"/>
      <c r="O7" s="14"/>
      <c r="P7" s="14"/>
      <c r="Q7" s="14"/>
    </row>
    <row r="8" spans="2:17" ht="13.5" customHeight="1">
      <c r="B8" s="192"/>
      <c r="C8" s="193"/>
      <c r="D8" s="104" t="s">
        <v>27</v>
      </c>
      <c r="E8" s="104"/>
      <c r="F8" s="104"/>
      <c r="G8" s="104"/>
      <c r="H8" s="104"/>
      <c r="I8" s="104"/>
      <c r="J8" s="168"/>
      <c r="K8" s="15"/>
      <c r="L8" s="186" t="s">
        <v>110</v>
      </c>
      <c r="M8" s="187"/>
      <c r="N8" s="187"/>
      <c r="O8" s="187"/>
      <c r="P8" s="187"/>
      <c r="Q8" s="188"/>
    </row>
    <row r="9" spans="2:17" ht="13.5" customHeight="1">
      <c r="B9" s="194"/>
      <c r="C9" s="195"/>
      <c r="D9" s="104" t="s">
        <v>15</v>
      </c>
      <c r="E9" s="104"/>
      <c r="F9" s="104"/>
      <c r="G9" s="104"/>
      <c r="H9" s="104"/>
      <c r="I9" s="104"/>
      <c r="J9" s="168"/>
      <c r="K9" s="15"/>
      <c r="L9" s="189" t="s">
        <v>111</v>
      </c>
      <c r="M9" s="190"/>
      <c r="N9" s="190"/>
      <c r="O9" s="190"/>
      <c r="P9" s="190"/>
      <c r="Q9" s="191"/>
    </row>
    <row r="10" spans="2:17" ht="13.5" customHeight="1">
      <c r="B10" s="194"/>
      <c r="C10" s="195"/>
      <c r="D10" s="104" t="s">
        <v>58</v>
      </c>
      <c r="E10" s="104"/>
      <c r="F10" s="104"/>
      <c r="G10" s="104"/>
      <c r="H10" s="104"/>
      <c r="I10" s="104"/>
      <c r="J10" s="168"/>
      <c r="K10" s="15"/>
      <c r="L10" s="85" t="s">
        <v>114</v>
      </c>
      <c r="M10" s="43"/>
      <c r="N10" s="43"/>
      <c r="O10" s="43"/>
      <c r="P10" s="43"/>
      <c r="Q10" s="86"/>
    </row>
    <row r="11" spans="2:17" ht="13.5" customHeight="1">
      <c r="B11" s="194"/>
      <c r="C11" s="195"/>
      <c r="D11" s="104" t="s">
        <v>59</v>
      </c>
      <c r="E11" s="104"/>
      <c r="F11" s="104"/>
      <c r="G11" s="104"/>
      <c r="H11" s="104"/>
      <c r="I11" s="104"/>
      <c r="J11" s="168"/>
      <c r="K11" s="15"/>
      <c r="L11" s="134" t="s">
        <v>115</v>
      </c>
      <c r="M11" s="135"/>
      <c r="N11" s="135"/>
      <c r="O11" s="135"/>
      <c r="P11" s="135"/>
      <c r="Q11" s="136"/>
    </row>
    <row r="12" spans="2:17" ht="13.5" customHeight="1">
      <c r="B12" s="194"/>
      <c r="C12" s="195"/>
      <c r="D12" s="104" t="s">
        <v>60</v>
      </c>
      <c r="E12" s="104"/>
      <c r="F12" s="104"/>
      <c r="G12" s="104"/>
      <c r="H12" s="104"/>
      <c r="I12" s="104"/>
      <c r="J12" s="168"/>
      <c r="K12" s="15"/>
      <c r="L12" s="134" t="s">
        <v>116</v>
      </c>
      <c r="M12" s="135"/>
      <c r="N12" s="135"/>
      <c r="O12" s="135"/>
      <c r="P12" s="135"/>
      <c r="Q12" s="136"/>
    </row>
    <row r="13" spans="2:17" ht="13.5" customHeight="1">
      <c r="B13" s="194"/>
      <c r="C13" s="195"/>
      <c r="D13" s="104" t="s">
        <v>56</v>
      </c>
      <c r="E13" s="104"/>
      <c r="F13" s="104"/>
      <c r="G13" s="104"/>
      <c r="H13" s="104"/>
      <c r="I13" s="104"/>
      <c r="J13" s="168"/>
      <c r="K13" s="15"/>
      <c r="L13" s="134" t="s">
        <v>112</v>
      </c>
      <c r="M13" s="135"/>
      <c r="N13" s="135"/>
      <c r="O13" s="135"/>
      <c r="P13" s="135"/>
      <c r="Q13" s="136"/>
    </row>
    <row r="14" spans="2:17" ht="13.5" customHeight="1">
      <c r="B14" s="194"/>
      <c r="C14" s="195"/>
      <c r="D14" s="104" t="s">
        <v>57</v>
      </c>
      <c r="E14" s="104"/>
      <c r="F14" s="104"/>
      <c r="G14" s="104"/>
      <c r="H14" s="104"/>
      <c r="I14" s="104"/>
      <c r="J14" s="168"/>
      <c r="K14" s="15"/>
      <c r="L14" s="134" t="s">
        <v>113</v>
      </c>
      <c r="M14" s="135"/>
      <c r="N14" s="135"/>
      <c r="O14" s="135"/>
      <c r="P14" s="135"/>
      <c r="Q14" s="136"/>
    </row>
    <row r="15" spans="2:21" ht="13.5" customHeight="1">
      <c r="B15" s="194"/>
      <c r="C15" s="195"/>
      <c r="D15" s="69" t="s">
        <v>74</v>
      </c>
      <c r="E15" s="70"/>
      <c r="F15" s="70"/>
      <c r="G15" s="70"/>
      <c r="H15" s="70"/>
      <c r="I15" s="70"/>
      <c r="J15" s="55"/>
      <c r="K15" s="68" t="s">
        <v>109</v>
      </c>
      <c r="L15" s="71"/>
      <c r="M15" s="14"/>
      <c r="N15" s="14"/>
      <c r="O15" s="14"/>
      <c r="P15" s="14"/>
      <c r="Q15" s="72"/>
      <c r="U15" s="1" t="str">
        <f>IF(K15="有","33,000",IF(K15="無","0"))</f>
        <v>0</v>
      </c>
    </row>
    <row r="16" spans="2:21" ht="13.5" customHeight="1">
      <c r="B16" s="194"/>
      <c r="C16" s="195"/>
      <c r="D16" s="50" t="s">
        <v>48</v>
      </c>
      <c r="E16" s="48"/>
      <c r="F16" s="48"/>
      <c r="G16" s="48"/>
      <c r="H16" s="48"/>
      <c r="I16" s="48"/>
      <c r="J16" s="55"/>
      <c r="K16" s="54" t="s">
        <v>109</v>
      </c>
      <c r="L16" s="177"/>
      <c r="M16" s="178"/>
      <c r="N16" s="178"/>
      <c r="O16" s="178"/>
      <c r="P16" s="178"/>
      <c r="Q16" s="179"/>
      <c r="U16" s="1" t="str">
        <f>IF(K16="有","110,000",IF(K16="無","0"))</f>
        <v>0</v>
      </c>
    </row>
    <row r="17" spans="2:17" ht="13.5" customHeight="1" thickBot="1">
      <c r="B17" s="196"/>
      <c r="C17" s="197"/>
      <c r="D17" s="183" t="s">
        <v>2</v>
      </c>
      <c r="E17" s="183"/>
      <c r="F17" s="183"/>
      <c r="G17" s="183"/>
      <c r="H17" s="183"/>
      <c r="I17" s="183"/>
      <c r="J17" s="184"/>
      <c r="K17" s="13" t="s">
        <v>109</v>
      </c>
      <c r="L17" s="180"/>
      <c r="M17" s="181"/>
      <c r="N17" s="181"/>
      <c r="O17" s="181"/>
      <c r="P17" s="181"/>
      <c r="Q17" s="182"/>
    </row>
    <row r="18" ht="12">
      <c r="K18" s="6"/>
    </row>
    <row r="19" ht="4.5" customHeight="1" thickBot="1">
      <c r="K19" s="6"/>
    </row>
    <row r="20" spans="2:18" ht="27.75" customHeight="1" thickBot="1">
      <c r="B20" s="160" t="s">
        <v>22</v>
      </c>
      <c r="C20" s="161"/>
      <c r="D20" s="119" t="s">
        <v>9</v>
      </c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20" t="s">
        <v>32</v>
      </c>
      <c r="P20" s="121"/>
      <c r="Q20" s="122"/>
      <c r="R20" s="4"/>
    </row>
    <row r="21" spans="1:20" ht="18.75" customHeight="1">
      <c r="A21" s="224" t="s">
        <v>40</v>
      </c>
      <c r="B21" s="227" t="s">
        <v>81</v>
      </c>
      <c r="C21" s="187"/>
      <c r="D21" s="113" t="s">
        <v>82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4">
        <f>ROUNDDOWN(20000*(1+V2),0)</f>
        <v>22000</v>
      </c>
      <c r="P21" s="115"/>
      <c r="Q21" s="12" t="s">
        <v>7</v>
      </c>
      <c r="R21" s="3"/>
      <c r="S21" s="3"/>
      <c r="T21" s="3"/>
    </row>
    <row r="22" spans="1:20" ht="18.75" customHeight="1">
      <c r="A22" s="225"/>
      <c r="B22" s="216" t="s">
        <v>19</v>
      </c>
      <c r="C22" s="217"/>
      <c r="D22" s="172" t="s">
        <v>83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4"/>
      <c r="O22" s="106">
        <f>ROUNDDOWN(30000*(1+V2),0)</f>
        <v>33000</v>
      </c>
      <c r="P22" s="107"/>
      <c r="Q22" s="8" t="s">
        <v>7</v>
      </c>
      <c r="R22" s="3"/>
      <c r="S22" s="3"/>
      <c r="T22" s="3"/>
    </row>
    <row r="23" spans="1:20" ht="18.75" customHeight="1">
      <c r="A23" s="225"/>
      <c r="B23" s="103" t="s">
        <v>16</v>
      </c>
      <c r="C23" s="104"/>
      <c r="D23" s="105" t="s">
        <v>37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6">
        <f>IF(SUM(O21:P22)=0,"",ROUNDDOWN(SUM(O21:P22)*0.2,0))</f>
        <v>11000</v>
      </c>
      <c r="P23" s="107"/>
      <c r="Q23" s="10" t="s">
        <v>7</v>
      </c>
      <c r="R23" s="3"/>
      <c r="S23" s="3"/>
      <c r="T23" s="3"/>
    </row>
    <row r="24" spans="1:20" ht="18.75" customHeight="1">
      <c r="A24" s="225"/>
      <c r="B24" s="108" t="s">
        <v>3</v>
      </c>
      <c r="C24" s="109"/>
      <c r="D24" s="105" t="s">
        <v>35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6">
        <f>IF(SUM(O21:P23)=0,"",SUM(O21:P23))</f>
        <v>66000</v>
      </c>
      <c r="P24" s="107"/>
      <c r="Q24" s="10" t="s">
        <v>7</v>
      </c>
      <c r="R24" s="3"/>
      <c r="S24" s="3"/>
      <c r="T24" s="3"/>
    </row>
    <row r="25" spans="1:20" ht="18.75" customHeight="1" thickBot="1">
      <c r="A25" s="225"/>
      <c r="B25" s="123" t="s">
        <v>8</v>
      </c>
      <c r="C25" s="124"/>
      <c r="D25" s="118" t="s">
        <v>33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25">
        <f>IF(O24="","",ROUNDDOWN(O24*0.3,0))</f>
        <v>19800</v>
      </c>
      <c r="P25" s="126"/>
      <c r="Q25" s="16" t="s">
        <v>7</v>
      </c>
      <c r="R25" s="3"/>
      <c r="S25" s="3"/>
      <c r="T25" s="3"/>
    </row>
    <row r="26" spans="1:20" ht="18.75" customHeight="1" thickBot="1">
      <c r="A26" s="226"/>
      <c r="B26" s="96" t="s">
        <v>43</v>
      </c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9"/>
      <c r="O26" s="175">
        <f>SUM(O24:P25)</f>
        <v>85800</v>
      </c>
      <c r="P26" s="176"/>
      <c r="Q26" s="22" t="s">
        <v>7</v>
      </c>
      <c r="R26" s="3"/>
      <c r="S26" s="3"/>
      <c r="T26" s="3"/>
    </row>
    <row r="27" spans="1:20" ht="10.5" customHeight="1" thickBot="1">
      <c r="A27" s="18"/>
      <c r="B27" s="17"/>
      <c r="C27" s="29"/>
      <c r="D27" s="14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1"/>
      <c r="P27" s="20"/>
      <c r="Q27" s="3"/>
      <c r="R27" s="3"/>
      <c r="S27" s="3"/>
      <c r="T27" s="3"/>
    </row>
    <row r="28" spans="1:20" ht="18.75" customHeight="1">
      <c r="A28" s="224" t="s">
        <v>41</v>
      </c>
      <c r="B28" s="232" t="s">
        <v>42</v>
      </c>
      <c r="C28" s="233"/>
      <c r="D28" s="113" t="s">
        <v>84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4">
        <f>ROUNDDOWN(100000*(1+V2),0)</f>
        <v>110000</v>
      </c>
      <c r="P28" s="115"/>
      <c r="Q28" s="12" t="s">
        <v>7</v>
      </c>
      <c r="R28" s="3"/>
      <c r="S28" s="3"/>
      <c r="T28" s="3"/>
    </row>
    <row r="29" spans="1:20" ht="18.75" customHeight="1">
      <c r="A29" s="225"/>
      <c r="B29" s="234" t="s">
        <v>19</v>
      </c>
      <c r="C29" s="235"/>
      <c r="D29" s="42" t="s">
        <v>84</v>
      </c>
      <c r="E29" s="42"/>
      <c r="F29" s="41"/>
      <c r="G29" s="38"/>
      <c r="H29" s="38"/>
      <c r="I29" s="38"/>
      <c r="J29" s="38"/>
      <c r="K29" s="38"/>
      <c r="L29" s="38"/>
      <c r="M29" s="43"/>
      <c r="N29" s="39"/>
      <c r="O29" s="106">
        <f>ROUNDDOWN(100000*(1+V2),0)</f>
        <v>110000</v>
      </c>
      <c r="P29" s="107"/>
      <c r="Q29" s="8" t="s">
        <v>7</v>
      </c>
      <c r="R29" s="3"/>
      <c r="S29" s="3"/>
      <c r="T29" s="3"/>
    </row>
    <row r="30" spans="1:20" ht="18.75" customHeight="1">
      <c r="A30" s="225"/>
      <c r="B30" s="216" t="s">
        <v>44</v>
      </c>
      <c r="C30" s="217"/>
      <c r="D30" s="45" t="s">
        <v>85</v>
      </c>
      <c r="E30" s="45"/>
      <c r="F30" s="50"/>
      <c r="G30" s="46"/>
      <c r="H30" s="46"/>
      <c r="I30" s="46"/>
      <c r="J30" s="46"/>
      <c r="K30" s="46"/>
      <c r="L30" s="46"/>
      <c r="M30" s="43"/>
      <c r="N30" s="47"/>
      <c r="O30" s="106">
        <f>ROUNDDOWN(200000*(1+V2),0)</f>
        <v>220000</v>
      </c>
      <c r="P30" s="107"/>
      <c r="Q30" s="8" t="s">
        <v>7</v>
      </c>
      <c r="R30" s="3"/>
      <c r="S30" s="3"/>
      <c r="T30" s="3"/>
    </row>
    <row r="31" spans="1:20" ht="18.75" customHeight="1">
      <c r="A31" s="225"/>
      <c r="B31" s="216" t="s">
        <v>75</v>
      </c>
      <c r="C31" s="217"/>
      <c r="D31" s="67" t="s">
        <v>86</v>
      </c>
      <c r="E31" s="67"/>
      <c r="F31" s="69"/>
      <c r="G31" s="65"/>
      <c r="H31" s="65"/>
      <c r="I31" s="65"/>
      <c r="J31" s="65"/>
      <c r="K31" s="65"/>
      <c r="L31" s="65"/>
      <c r="M31" s="43"/>
      <c r="N31" s="66"/>
      <c r="O31" s="106">
        <f>ROUNDDOWN(U15,0)</f>
        <v>0</v>
      </c>
      <c r="P31" s="107"/>
      <c r="Q31" s="8" t="s">
        <v>7</v>
      </c>
      <c r="R31" s="3"/>
      <c r="S31" s="3"/>
      <c r="T31" s="3"/>
    </row>
    <row r="32" spans="1:20" ht="18.75" customHeight="1">
      <c r="A32" s="225"/>
      <c r="B32" s="216" t="s">
        <v>76</v>
      </c>
      <c r="C32" s="217"/>
      <c r="D32" s="45" t="s">
        <v>84</v>
      </c>
      <c r="E32" s="45"/>
      <c r="F32" s="50"/>
      <c r="G32" s="46"/>
      <c r="H32" s="46"/>
      <c r="I32" s="46"/>
      <c r="J32" s="46"/>
      <c r="K32" s="46"/>
      <c r="L32" s="46"/>
      <c r="M32" s="43"/>
      <c r="N32" s="47"/>
      <c r="O32" s="106">
        <f>ROUNDDOWN(U16,0)</f>
        <v>0</v>
      </c>
      <c r="P32" s="107"/>
      <c r="Q32" s="8" t="s">
        <v>7</v>
      </c>
      <c r="R32" s="3"/>
      <c r="S32" s="3"/>
      <c r="T32" s="3"/>
    </row>
    <row r="33" spans="1:20" ht="18.75" customHeight="1">
      <c r="A33" s="225"/>
      <c r="B33" s="216" t="s">
        <v>102</v>
      </c>
      <c r="C33" s="217"/>
      <c r="D33" s="105" t="s">
        <v>103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63">
        <f>SUM(O28:P32)*0.2</f>
        <v>88000</v>
      </c>
      <c r="P33" s="164"/>
      <c r="Q33" s="10" t="s">
        <v>7</v>
      </c>
      <c r="R33" s="3"/>
      <c r="S33" s="3"/>
      <c r="T33" s="3"/>
    </row>
    <row r="34" spans="1:20" ht="18.75" customHeight="1">
      <c r="A34" s="225"/>
      <c r="B34" s="108" t="s">
        <v>3</v>
      </c>
      <c r="C34" s="109"/>
      <c r="D34" s="105" t="s">
        <v>104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6">
        <f>IF(SUM(O28:P33)=0,"",SUM(O28:P33))</f>
        <v>528000</v>
      </c>
      <c r="P34" s="107"/>
      <c r="Q34" s="10" t="s">
        <v>7</v>
      </c>
      <c r="R34" s="3"/>
      <c r="S34" s="3"/>
      <c r="T34" s="3"/>
    </row>
    <row r="35" spans="1:20" ht="18.75" customHeight="1" thickBot="1">
      <c r="A35" s="225"/>
      <c r="B35" s="123" t="s">
        <v>8</v>
      </c>
      <c r="C35" s="124"/>
      <c r="D35" s="118" t="s">
        <v>33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25">
        <f>IF(O34="","",ROUNDDOWN(O34*0.3,0))</f>
        <v>158400</v>
      </c>
      <c r="P35" s="126"/>
      <c r="Q35" s="16" t="s">
        <v>7</v>
      </c>
      <c r="R35" s="3"/>
      <c r="S35" s="3"/>
      <c r="T35" s="3"/>
    </row>
    <row r="36" spans="1:20" ht="18.75" customHeight="1" thickBot="1">
      <c r="A36" s="226"/>
      <c r="B36" s="96" t="s">
        <v>54</v>
      </c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170">
        <f>SUM(O34:P35)</f>
        <v>686400</v>
      </c>
      <c r="P36" s="171"/>
      <c r="Q36" s="11" t="s">
        <v>7</v>
      </c>
      <c r="R36" s="3"/>
      <c r="S36" s="3"/>
      <c r="T36" s="3"/>
    </row>
    <row r="37" spans="1:20" ht="7.5" customHeight="1" thickBot="1">
      <c r="A37" s="18"/>
      <c r="B37" s="17"/>
      <c r="C37" s="29"/>
      <c r="D37" s="14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1"/>
      <c r="P37" s="20"/>
      <c r="Q37" s="3"/>
      <c r="R37" s="3"/>
      <c r="S37" s="3"/>
      <c r="T37" s="3"/>
    </row>
    <row r="38" spans="1:18" ht="18.75" customHeight="1">
      <c r="A38" s="202" t="s">
        <v>53</v>
      </c>
      <c r="B38" s="49" t="s">
        <v>49</v>
      </c>
      <c r="C38" s="59"/>
      <c r="D38" s="228" t="s">
        <v>51</v>
      </c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08"/>
      <c r="P38" s="209"/>
      <c r="Q38" s="60" t="s">
        <v>7</v>
      </c>
      <c r="R38" s="3"/>
    </row>
    <row r="39" spans="1:18" ht="18.75" customHeight="1">
      <c r="A39" s="203"/>
      <c r="B39" s="57" t="s">
        <v>50</v>
      </c>
      <c r="C39" s="19"/>
      <c r="D39" s="199" t="s">
        <v>52</v>
      </c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200"/>
      <c r="P39" s="201"/>
      <c r="Q39" s="58" t="s">
        <v>7</v>
      </c>
      <c r="R39" s="3"/>
    </row>
    <row r="40" spans="1:18" ht="18.75" customHeight="1">
      <c r="A40" s="203"/>
      <c r="B40" s="103" t="s">
        <v>16</v>
      </c>
      <c r="C40" s="104"/>
      <c r="D40" s="105" t="s">
        <v>118</v>
      </c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6">
        <f>IF(SUM(O38:P39)=0,"",ROUNDDOWN(SUM(O38:P39)*0.2,0))</f>
      </c>
      <c r="P40" s="107"/>
      <c r="Q40" s="8" t="s">
        <v>7</v>
      </c>
      <c r="R40" s="3"/>
    </row>
    <row r="41" spans="1:18" ht="18.75" customHeight="1">
      <c r="A41" s="203"/>
      <c r="B41" s="108" t="s">
        <v>3</v>
      </c>
      <c r="C41" s="109"/>
      <c r="D41" s="105" t="s">
        <v>35</v>
      </c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6">
        <f>IF(SUM(O38:P40)=0,"",SUM(O38:P40))</f>
      </c>
      <c r="P41" s="107"/>
      <c r="Q41" s="10" t="s">
        <v>7</v>
      </c>
      <c r="R41" s="3"/>
    </row>
    <row r="42" spans="1:18" ht="18.75" customHeight="1" thickBot="1">
      <c r="A42" s="203"/>
      <c r="B42" s="152" t="s">
        <v>8</v>
      </c>
      <c r="C42" s="153"/>
      <c r="D42" s="149" t="s">
        <v>33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25">
        <f>IF(O41="","",ROUNDDOWN(O41*0.3,0))</f>
      </c>
      <c r="P42" s="126"/>
      <c r="Q42" s="16" t="s">
        <v>7</v>
      </c>
      <c r="R42" s="3"/>
    </row>
    <row r="43" spans="1:18" ht="18.75" customHeight="1" thickBot="1">
      <c r="A43" s="204"/>
      <c r="B43" s="198" t="s">
        <v>67</v>
      </c>
      <c r="C43" s="142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4"/>
      <c r="O43" s="145"/>
      <c r="P43" s="143"/>
      <c r="Q43" s="11" t="s">
        <v>7</v>
      </c>
      <c r="R43" s="3"/>
    </row>
    <row r="44" spans="1:18" ht="19.5" customHeight="1">
      <c r="A44" s="61"/>
      <c r="B44" s="56"/>
      <c r="C44" s="2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  <c r="P44" s="20"/>
      <c r="Q44" s="3"/>
      <c r="R44" s="3"/>
    </row>
    <row r="45" ht="21.75" customHeight="1">
      <c r="B45" s="36" t="s">
        <v>25</v>
      </c>
    </row>
    <row r="46" spans="1:17" ht="19.5" customHeight="1">
      <c r="A46" s="18"/>
      <c r="B46" s="127" t="s">
        <v>10</v>
      </c>
      <c r="C46" s="128"/>
      <c r="D46" s="129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1"/>
    </row>
    <row r="47" spans="1:17" ht="19.5" customHeight="1">
      <c r="A47" s="18"/>
      <c r="B47" s="127" t="s">
        <v>11</v>
      </c>
      <c r="C47" s="128"/>
      <c r="D47" s="63"/>
      <c r="E47" s="26" t="s">
        <v>4</v>
      </c>
      <c r="F47" s="7"/>
      <c r="G47" s="104" t="s">
        <v>0</v>
      </c>
      <c r="H47" s="104"/>
      <c r="I47" s="104"/>
      <c r="J47" s="104"/>
      <c r="K47" s="104"/>
      <c r="L47" s="104"/>
      <c r="M47" s="104"/>
      <c r="N47" s="104"/>
      <c r="O47" s="104"/>
      <c r="P47" s="104"/>
      <c r="Q47" s="168"/>
    </row>
    <row r="48" spans="1:17" ht="19.5" customHeight="1">
      <c r="A48" s="18"/>
      <c r="B48" s="127" t="s">
        <v>12</v>
      </c>
      <c r="C48" s="128"/>
      <c r="D48" s="7"/>
      <c r="E48" s="104" t="s">
        <v>1</v>
      </c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68"/>
    </row>
    <row r="49" spans="1:18" ht="19.5" customHeight="1">
      <c r="A49" s="18"/>
      <c r="B49" s="138" t="s">
        <v>5</v>
      </c>
      <c r="C49" s="139"/>
      <c r="D49" s="133"/>
      <c r="E49" s="169"/>
      <c r="F49" s="169"/>
      <c r="G49" s="132"/>
      <c r="H49" s="133"/>
      <c r="I49" s="132"/>
      <c r="J49" s="133"/>
      <c r="K49" s="132"/>
      <c r="L49" s="137"/>
      <c r="M49" s="133"/>
      <c r="N49" s="132"/>
      <c r="O49" s="133"/>
      <c r="P49" s="132"/>
      <c r="Q49" s="133"/>
      <c r="R49" s="5"/>
    </row>
    <row r="50" spans="1:18" ht="19.5" customHeight="1">
      <c r="A50" s="18"/>
      <c r="B50" s="221" t="s">
        <v>6</v>
      </c>
      <c r="C50" s="222"/>
      <c r="D50" s="211"/>
      <c r="E50" s="223"/>
      <c r="F50" s="223"/>
      <c r="G50" s="210"/>
      <c r="H50" s="211"/>
      <c r="I50" s="210"/>
      <c r="J50" s="211"/>
      <c r="K50" s="210"/>
      <c r="L50" s="212"/>
      <c r="M50" s="211"/>
      <c r="N50" s="210"/>
      <c r="O50" s="211"/>
      <c r="P50" s="210"/>
      <c r="Q50" s="211"/>
      <c r="R50" s="5"/>
    </row>
    <row r="51" spans="21:22" ht="16.5" customHeight="1">
      <c r="U51" s="1" t="s">
        <v>38</v>
      </c>
      <c r="V51" s="44">
        <v>0.1</v>
      </c>
    </row>
    <row r="52" spans="2:23" ht="22.5" customHeight="1">
      <c r="B52" s="154" t="s">
        <v>17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2"/>
      <c r="S52" s="2"/>
      <c r="T52" s="2"/>
      <c r="U52" s="2"/>
      <c r="V52" s="2"/>
      <c r="W52" s="2"/>
    </row>
    <row r="53" spans="2:23" s="27" customFormat="1" ht="22.5" customHeight="1">
      <c r="B53" s="156" t="s">
        <v>18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28"/>
      <c r="S53" s="28"/>
      <c r="T53" s="28"/>
      <c r="U53" s="28"/>
      <c r="V53" s="28"/>
      <c r="W53" s="28"/>
    </row>
    <row r="54" spans="2:23" ht="11.2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2"/>
      <c r="S54" s="2"/>
      <c r="T54" s="2"/>
      <c r="U54" s="2"/>
      <c r="V54" s="2"/>
      <c r="W54" s="2"/>
    </row>
    <row r="55" spans="2:23" ht="79.5" customHeight="1">
      <c r="B55" s="158" t="s">
        <v>31</v>
      </c>
      <c r="C55" s="158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2"/>
      <c r="S55" s="2"/>
      <c r="T55" s="2"/>
      <c r="U55" s="2"/>
      <c r="V55" s="2"/>
      <c r="W55" s="2"/>
    </row>
    <row r="56" spans="11:23" ht="13.5" customHeight="1">
      <c r="K56" s="17"/>
      <c r="L56" s="17"/>
      <c r="M56" s="14"/>
      <c r="N56" s="14"/>
      <c r="O56" s="14"/>
      <c r="P56" s="14"/>
      <c r="Q56" s="14"/>
      <c r="R56" s="2"/>
      <c r="S56" s="2"/>
      <c r="T56" s="2"/>
      <c r="U56" s="2"/>
      <c r="V56" s="2"/>
      <c r="W56" s="2"/>
    </row>
    <row r="57" spans="2:17" ht="15" customHeight="1" thickBot="1">
      <c r="B57" s="31" t="s">
        <v>23</v>
      </c>
      <c r="C57" s="3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23"/>
      <c r="O57" s="23"/>
      <c r="P57" s="23"/>
      <c r="Q57" s="23"/>
    </row>
    <row r="58" spans="2:18" ht="27.75" customHeight="1" thickBot="1">
      <c r="B58" s="160" t="s">
        <v>22</v>
      </c>
      <c r="C58" s="161"/>
      <c r="D58" s="119" t="s">
        <v>9</v>
      </c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20" t="s">
        <v>32</v>
      </c>
      <c r="P58" s="121"/>
      <c r="Q58" s="122"/>
      <c r="R58" s="4"/>
    </row>
    <row r="59" spans="1:18" ht="18.75" customHeight="1">
      <c r="A59" s="218" t="s">
        <v>13</v>
      </c>
      <c r="B59" s="24" t="s">
        <v>14</v>
      </c>
      <c r="C59" s="25"/>
      <c r="D59" s="113" t="s">
        <v>88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4">
        <f>IF(K8="","",ROUNDDOWN(K8*6000*(1+V2),0))</f>
      </c>
      <c r="P59" s="115"/>
      <c r="Q59" s="12" t="s">
        <v>7</v>
      </c>
      <c r="R59" s="3"/>
    </row>
    <row r="60" spans="1:18" ht="18.75" customHeight="1">
      <c r="A60" s="219"/>
      <c r="B60" s="103" t="s">
        <v>47</v>
      </c>
      <c r="C60" s="104"/>
      <c r="D60" s="105" t="s">
        <v>89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6">
        <f>IF(K8="","",ROUNDDOWN(K8*5000*(1+V2),0))</f>
      </c>
      <c r="P60" s="107"/>
      <c r="Q60" s="9" t="s">
        <v>7</v>
      </c>
      <c r="R60" s="3"/>
    </row>
    <row r="61" spans="1:18" ht="18.75" customHeight="1">
      <c r="A61" s="219"/>
      <c r="B61" s="146" t="s">
        <v>61</v>
      </c>
      <c r="C61" s="147"/>
      <c r="D61" s="148" t="s">
        <v>90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63">
        <f>IF(K10="","",ROUNDDOWN(K10*1000*(1+V2),0))</f>
      </c>
      <c r="P61" s="164"/>
      <c r="Q61" s="9" t="s">
        <v>7</v>
      </c>
      <c r="R61" s="3"/>
    </row>
    <row r="62" spans="1:18" ht="18.75" customHeight="1">
      <c r="A62" s="219"/>
      <c r="B62" s="103" t="s">
        <v>34</v>
      </c>
      <c r="C62" s="104"/>
      <c r="D62" s="105" t="s">
        <v>91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6">
        <f>IF(K11="","",ROUNDDOWN(K11*4000*(1+V2),0))</f>
      </c>
      <c r="P62" s="107"/>
      <c r="Q62" s="9" t="s">
        <v>7</v>
      </c>
      <c r="R62" s="3"/>
    </row>
    <row r="63" spans="1:18" ht="18.75" customHeight="1">
      <c r="A63" s="219"/>
      <c r="B63" s="64" t="s">
        <v>87</v>
      </c>
      <c r="C63" s="62"/>
      <c r="D63" s="105" t="s">
        <v>92</v>
      </c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6">
        <f>IF(K12="","",ROUNDDOWN(K12*4000*(1+V2),0))</f>
      </c>
      <c r="P63" s="107"/>
      <c r="Q63" s="9" t="s">
        <v>7</v>
      </c>
      <c r="R63" s="3"/>
    </row>
    <row r="64" spans="1:18" ht="18.75" customHeight="1">
      <c r="A64" s="219"/>
      <c r="B64" s="103" t="s">
        <v>62</v>
      </c>
      <c r="C64" s="104"/>
      <c r="D64" s="105" t="s">
        <v>93</v>
      </c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6">
        <f>IF(K13="","",ROUNDDOWN(K13*1000*(1+V2),0))</f>
      </c>
      <c r="P64" s="107"/>
      <c r="Q64" s="9" t="s">
        <v>7</v>
      </c>
      <c r="R64" s="3"/>
    </row>
    <row r="65" spans="1:18" ht="18.75" customHeight="1">
      <c r="A65" s="219"/>
      <c r="B65" s="40" t="s">
        <v>63</v>
      </c>
      <c r="C65" s="38"/>
      <c r="D65" s="165" t="s">
        <v>94</v>
      </c>
      <c r="E65" s="166"/>
      <c r="F65" s="166"/>
      <c r="G65" s="166"/>
      <c r="H65" s="166"/>
      <c r="I65" s="166"/>
      <c r="J65" s="166"/>
      <c r="K65" s="166"/>
      <c r="L65" s="166"/>
      <c r="M65" s="166"/>
      <c r="N65" s="167"/>
      <c r="O65" s="106">
        <f>IF(K14="","",K14*ROUNDDOWN(1000*(1+V2),0))</f>
      </c>
      <c r="P65" s="107"/>
      <c r="Q65" s="8" t="s">
        <v>7</v>
      </c>
      <c r="R65" s="3"/>
    </row>
    <row r="66" spans="1:18" ht="18.75" customHeight="1">
      <c r="A66" s="219"/>
      <c r="B66" s="216" t="s">
        <v>65</v>
      </c>
      <c r="C66" s="217"/>
      <c r="D66" s="105" t="s">
        <v>64</v>
      </c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63">
        <f>IF(SUM(O59:P65)=0,"",ROUNDDOWN(SUM(O59:P65)*0.2,0))</f>
      </c>
      <c r="P66" s="164"/>
      <c r="Q66" s="10" t="s">
        <v>7</v>
      </c>
      <c r="R66" s="3"/>
    </row>
    <row r="67" spans="1:18" ht="18.75" customHeight="1">
      <c r="A67" s="219"/>
      <c r="B67" s="108" t="s">
        <v>3</v>
      </c>
      <c r="C67" s="109"/>
      <c r="D67" s="105" t="s">
        <v>66</v>
      </c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6">
        <f>IF(SUM(O59:P66)=0,"",SUM(O59:P66))</f>
      </c>
      <c r="P67" s="107"/>
      <c r="Q67" s="10" t="s">
        <v>7</v>
      </c>
      <c r="R67" s="3"/>
    </row>
    <row r="68" spans="1:18" ht="18.75" customHeight="1" thickBot="1">
      <c r="A68" s="219"/>
      <c r="B68" s="123" t="s">
        <v>8</v>
      </c>
      <c r="C68" s="124"/>
      <c r="D68" s="118" t="s">
        <v>33</v>
      </c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25">
        <f>IF(O67="","",ROUNDDOWN(O67*0.3,0))</f>
      </c>
      <c r="P68" s="126"/>
      <c r="Q68" s="16" t="s">
        <v>7</v>
      </c>
      <c r="R68" s="3"/>
    </row>
    <row r="69" spans="1:18" ht="18.75" customHeight="1" thickBot="1">
      <c r="A69" s="220"/>
      <c r="B69" s="96" t="s">
        <v>68</v>
      </c>
      <c r="C69" s="97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9"/>
      <c r="O69" s="100">
        <f>SUM(O67:P68)</f>
        <v>0</v>
      </c>
      <c r="P69" s="98"/>
      <c r="Q69" s="16" t="s">
        <v>7</v>
      </c>
      <c r="R69" s="3"/>
    </row>
    <row r="70" spans="1:18" ht="18.75" customHeight="1" thickBot="1">
      <c r="A70" s="18"/>
      <c r="B70" s="91"/>
      <c r="C70" s="2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1"/>
      <c r="P70" s="20"/>
      <c r="Q70" s="3"/>
      <c r="R70" s="3"/>
    </row>
    <row r="71" spans="1:17" s="75" customFormat="1" ht="19.5" customHeight="1">
      <c r="A71" s="251" t="s">
        <v>123</v>
      </c>
      <c r="B71" s="238" t="s">
        <v>124</v>
      </c>
      <c r="C71" s="239"/>
      <c r="D71" s="239"/>
      <c r="E71" s="239"/>
      <c r="F71" s="239"/>
      <c r="G71" s="240"/>
      <c r="H71" s="241" t="s">
        <v>77</v>
      </c>
      <c r="I71" s="239"/>
      <c r="J71" s="239"/>
      <c r="K71" s="239"/>
      <c r="L71" s="239"/>
      <c r="M71" s="239"/>
      <c r="N71" s="240"/>
      <c r="O71" s="242"/>
      <c r="P71" s="243"/>
      <c r="Q71" s="74" t="s">
        <v>78</v>
      </c>
    </row>
    <row r="72" spans="1:17" s="75" customFormat="1" ht="19.5" customHeight="1">
      <c r="A72" s="252"/>
      <c r="B72" s="244" t="s">
        <v>125</v>
      </c>
      <c r="C72" s="245"/>
      <c r="D72" s="245"/>
      <c r="E72" s="245"/>
      <c r="F72" s="245"/>
      <c r="G72" s="246"/>
      <c r="H72" s="247" t="s">
        <v>79</v>
      </c>
      <c r="I72" s="245"/>
      <c r="J72" s="245"/>
      <c r="K72" s="245"/>
      <c r="L72" s="245"/>
      <c r="M72" s="245"/>
      <c r="N72" s="246"/>
      <c r="O72" s="236"/>
      <c r="P72" s="237"/>
      <c r="Q72" s="76" t="s">
        <v>78</v>
      </c>
    </row>
    <row r="73" spans="1:17" s="75" customFormat="1" ht="19.5" customHeight="1" thickBot="1">
      <c r="A73" s="253"/>
      <c r="B73" s="152" t="s">
        <v>126</v>
      </c>
      <c r="C73" s="153"/>
      <c r="D73" s="153"/>
      <c r="E73" s="153"/>
      <c r="F73" s="153"/>
      <c r="G73" s="254"/>
      <c r="H73" s="213" t="s">
        <v>80</v>
      </c>
      <c r="I73" s="214"/>
      <c r="J73" s="214"/>
      <c r="K73" s="214"/>
      <c r="L73" s="214"/>
      <c r="M73" s="214"/>
      <c r="N73" s="215"/>
      <c r="O73" s="77"/>
      <c r="P73" s="92"/>
      <c r="Q73" s="78" t="s">
        <v>78</v>
      </c>
    </row>
    <row r="74" spans="1:18" ht="18.75" customHeight="1" thickBot="1">
      <c r="A74" s="18"/>
      <c r="B74" s="91"/>
      <c r="C74" s="2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1"/>
      <c r="P74" s="20"/>
      <c r="Q74" s="3"/>
      <c r="R74" s="3"/>
    </row>
    <row r="75" spans="1:18" ht="18.75" customHeight="1">
      <c r="A75" s="202" t="s">
        <v>29</v>
      </c>
      <c r="B75" s="24" t="s">
        <v>30</v>
      </c>
      <c r="C75" s="25"/>
      <c r="D75" s="162" t="s">
        <v>105</v>
      </c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50">
        <f>ROUNDDOWN(10000*(1+V2),0)</f>
        <v>11000</v>
      </c>
      <c r="P75" s="151"/>
      <c r="Q75" s="30" t="s">
        <v>7</v>
      </c>
      <c r="R75" s="3"/>
    </row>
    <row r="76" spans="1:18" ht="18.75" customHeight="1">
      <c r="A76" s="203"/>
      <c r="B76" s="103" t="s">
        <v>20</v>
      </c>
      <c r="C76" s="104"/>
      <c r="D76" s="105" t="s">
        <v>117</v>
      </c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6">
        <f>IF(SUM(O75:P75)=0,"",ROUNDDOWN(SUM(O75:P75)*0.2,0))</f>
        <v>2200</v>
      </c>
      <c r="P76" s="107"/>
      <c r="Q76" s="8" t="s">
        <v>7</v>
      </c>
      <c r="R76" s="3"/>
    </row>
    <row r="77" spans="1:18" ht="18.75" customHeight="1">
      <c r="A77" s="203"/>
      <c r="B77" s="108" t="s">
        <v>3</v>
      </c>
      <c r="C77" s="109"/>
      <c r="D77" s="105" t="s">
        <v>36</v>
      </c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6">
        <f>IF(SUM(O75:P76)=0,"",SUM(O75:P76))</f>
        <v>13200</v>
      </c>
      <c r="P77" s="107"/>
      <c r="Q77" s="10" t="s">
        <v>7</v>
      </c>
      <c r="R77" s="3"/>
    </row>
    <row r="78" spans="1:18" ht="18.75" customHeight="1" thickBot="1">
      <c r="A78" s="203"/>
      <c r="B78" s="152" t="s">
        <v>8</v>
      </c>
      <c r="C78" s="153"/>
      <c r="D78" s="149" t="s">
        <v>33</v>
      </c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25">
        <f>IF(O77="","",ROUNDDOWN(O77*0.3,0))</f>
        <v>3960</v>
      </c>
      <c r="P78" s="126"/>
      <c r="Q78" s="16" t="s">
        <v>7</v>
      </c>
      <c r="R78" s="3"/>
    </row>
    <row r="79" spans="1:18" ht="18.75" customHeight="1" thickBot="1">
      <c r="A79" s="204"/>
      <c r="B79" s="141" t="s">
        <v>69</v>
      </c>
      <c r="C79" s="142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4"/>
      <c r="O79" s="145">
        <f>SUM(O77:P78)</f>
        <v>17160</v>
      </c>
      <c r="P79" s="143"/>
      <c r="Q79" s="11" t="s">
        <v>7</v>
      </c>
      <c r="R79" s="3"/>
    </row>
    <row r="80" spans="1:18" ht="18.75" customHeight="1">
      <c r="A80" s="18"/>
      <c r="B80" s="91"/>
      <c r="C80" s="2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1"/>
      <c r="P80" s="20"/>
      <c r="Q80" s="3"/>
      <c r="R80" s="3"/>
    </row>
    <row r="81" spans="21:22" ht="16.5" customHeight="1">
      <c r="U81" s="1" t="s">
        <v>38</v>
      </c>
      <c r="V81" s="44">
        <v>0.1</v>
      </c>
    </row>
    <row r="82" spans="2:23" ht="22.5" customHeight="1">
      <c r="B82" s="154" t="s">
        <v>17</v>
      </c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2"/>
      <c r="S82" s="2"/>
      <c r="T82" s="2"/>
      <c r="U82" s="2"/>
      <c r="V82" s="2"/>
      <c r="W82" s="2"/>
    </row>
    <row r="83" spans="2:23" s="27" customFormat="1" ht="22.5" customHeight="1">
      <c r="B83" s="156" t="s">
        <v>18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28"/>
      <c r="S83" s="28"/>
      <c r="T83" s="28"/>
      <c r="U83" s="28"/>
      <c r="V83" s="28"/>
      <c r="W83" s="28"/>
    </row>
    <row r="84" spans="2:23" ht="11.25" customHeight="1">
      <c r="B84" s="88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2"/>
      <c r="S84" s="2"/>
      <c r="T84" s="2"/>
      <c r="U84" s="2"/>
      <c r="V84" s="2"/>
      <c r="W84" s="2"/>
    </row>
    <row r="85" spans="2:23" ht="79.5" customHeight="1">
      <c r="B85" s="158" t="s">
        <v>31</v>
      </c>
      <c r="C85" s="158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2"/>
      <c r="S85" s="2"/>
      <c r="T85" s="2"/>
      <c r="U85" s="2"/>
      <c r="V85" s="2"/>
      <c r="W85" s="2"/>
    </row>
    <row r="86" spans="11:23" ht="13.5" customHeight="1">
      <c r="K86" s="90"/>
      <c r="L86" s="90"/>
      <c r="M86" s="14"/>
      <c r="N86" s="14"/>
      <c r="O86" s="14"/>
      <c r="P86" s="14"/>
      <c r="Q86" s="14"/>
      <c r="R86" s="2"/>
      <c r="S86" s="2"/>
      <c r="T86" s="2"/>
      <c r="U86" s="2"/>
      <c r="V86" s="2"/>
      <c r="W86" s="2"/>
    </row>
    <row r="87" spans="2:17" ht="15" customHeight="1" thickBot="1">
      <c r="B87" s="31" t="s">
        <v>23</v>
      </c>
      <c r="C87" s="32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23"/>
      <c r="O87" s="23"/>
      <c r="P87" s="23"/>
      <c r="Q87" s="23"/>
    </row>
    <row r="88" spans="2:18" ht="27.75" customHeight="1" thickBot="1">
      <c r="B88" s="160" t="s">
        <v>22</v>
      </c>
      <c r="C88" s="161"/>
      <c r="D88" s="119" t="s">
        <v>9</v>
      </c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20" t="s">
        <v>32</v>
      </c>
      <c r="P88" s="121"/>
      <c r="Q88" s="122"/>
      <c r="R88" s="4"/>
    </row>
    <row r="89" spans="1:18" ht="18.75" customHeight="1">
      <c r="A89" s="229" t="s">
        <v>72</v>
      </c>
      <c r="B89" s="24" t="s">
        <v>45</v>
      </c>
      <c r="C89" s="25"/>
      <c r="D89" s="228" t="s">
        <v>106</v>
      </c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114">
        <f>ROUNDDOWN(30000*(1+V2),0)</f>
        <v>33000</v>
      </c>
      <c r="P89" s="115"/>
      <c r="Q89" s="12" t="s">
        <v>7</v>
      </c>
      <c r="R89" s="3"/>
    </row>
    <row r="90" spans="1:18" ht="18.75" customHeight="1">
      <c r="A90" s="230"/>
      <c r="B90" s="103" t="s">
        <v>20</v>
      </c>
      <c r="C90" s="104"/>
      <c r="D90" s="105" t="s">
        <v>55</v>
      </c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6">
        <f>IF(SUM(O89:P89)=0,"",ROUNDDOWN(SUM(O89:O89)*0.2,0))</f>
        <v>6600</v>
      </c>
      <c r="P90" s="107"/>
      <c r="Q90" s="8" t="s">
        <v>7</v>
      </c>
      <c r="R90" s="3"/>
    </row>
    <row r="91" spans="1:18" ht="18.75" customHeight="1">
      <c r="A91" s="230"/>
      <c r="B91" s="108" t="s">
        <v>3</v>
      </c>
      <c r="C91" s="109"/>
      <c r="D91" s="105" t="s">
        <v>36</v>
      </c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6">
        <f>IF(SUM(O89:P90)=0,"",SUM(O89:P90))</f>
        <v>39600</v>
      </c>
      <c r="P91" s="107"/>
      <c r="Q91" s="10" t="s">
        <v>7</v>
      </c>
      <c r="R91" s="3"/>
    </row>
    <row r="92" spans="1:18" ht="18.75" customHeight="1" thickBot="1">
      <c r="A92" s="230"/>
      <c r="B92" s="123" t="s">
        <v>8</v>
      </c>
      <c r="C92" s="124"/>
      <c r="D92" s="118" t="s">
        <v>33</v>
      </c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25">
        <f>IF(O91="","",ROUNDDOWN(O91*0.3,0))</f>
        <v>11880</v>
      </c>
      <c r="P92" s="126"/>
      <c r="Q92" s="16" t="s">
        <v>7</v>
      </c>
      <c r="R92" s="3"/>
    </row>
    <row r="93" spans="1:18" ht="18.75" customHeight="1" thickBot="1">
      <c r="A93" s="231"/>
      <c r="B93" s="96" t="s">
        <v>96</v>
      </c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9"/>
      <c r="O93" s="100">
        <f>SUM(O91:P92)</f>
        <v>51480</v>
      </c>
      <c r="P93" s="98"/>
      <c r="Q93" s="16" t="s">
        <v>7</v>
      </c>
      <c r="R93" s="3"/>
    </row>
    <row r="94" spans="1:18" ht="18.75" customHeight="1" thickBot="1">
      <c r="A94" s="95"/>
      <c r="B94" s="91"/>
      <c r="C94" s="2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1"/>
      <c r="P94" s="20"/>
      <c r="Q94" s="3"/>
      <c r="R94" s="3"/>
    </row>
    <row r="95" spans="1:18" ht="18.75" customHeight="1">
      <c r="A95" s="248" t="s">
        <v>73</v>
      </c>
      <c r="B95" s="73" t="s">
        <v>46</v>
      </c>
      <c r="C95" s="25"/>
      <c r="D95" s="113" t="s">
        <v>107</v>
      </c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4">
        <f>ROUNDDOWN(20000*(1+V2),0)</f>
        <v>22000</v>
      </c>
      <c r="P95" s="115"/>
      <c r="Q95" s="12" t="s">
        <v>7</v>
      </c>
      <c r="R95" s="3"/>
    </row>
    <row r="96" spans="1:18" ht="18.75" customHeight="1">
      <c r="A96" s="249"/>
      <c r="B96" s="103" t="s">
        <v>20</v>
      </c>
      <c r="C96" s="104"/>
      <c r="D96" s="105" t="s">
        <v>55</v>
      </c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6">
        <f>IF(SUM(O95:P95)=0,"",ROUNDDOWN(SUM(O95:O95)*0.2,0))</f>
        <v>4400</v>
      </c>
      <c r="P96" s="107"/>
      <c r="Q96" s="8" t="s">
        <v>7</v>
      </c>
      <c r="R96" s="3"/>
    </row>
    <row r="97" spans="1:18" ht="18.75" customHeight="1">
      <c r="A97" s="249"/>
      <c r="B97" s="108" t="s">
        <v>3</v>
      </c>
      <c r="C97" s="109"/>
      <c r="D97" s="105" t="s">
        <v>36</v>
      </c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6">
        <f>IF(SUM(O95:P96)=0,"",SUM(O95:P96))</f>
        <v>26400</v>
      </c>
      <c r="P97" s="107"/>
      <c r="Q97" s="10" t="s">
        <v>7</v>
      </c>
      <c r="R97" s="3"/>
    </row>
    <row r="98" spans="1:18" ht="18.75" customHeight="1" thickBot="1">
      <c r="A98" s="249"/>
      <c r="B98" s="123" t="s">
        <v>8</v>
      </c>
      <c r="C98" s="124"/>
      <c r="D98" s="118" t="s">
        <v>33</v>
      </c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25">
        <f>IF(O97="","",ROUNDDOWN(O97*0.3,0))</f>
        <v>7920</v>
      </c>
      <c r="P98" s="126"/>
      <c r="Q98" s="16" t="s">
        <v>7</v>
      </c>
      <c r="R98" s="3"/>
    </row>
    <row r="99" spans="1:18" ht="18.75" customHeight="1" thickBot="1">
      <c r="A99" s="250"/>
      <c r="B99" s="96" t="s">
        <v>70</v>
      </c>
      <c r="C99" s="97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9"/>
      <c r="O99" s="100">
        <f>SUM(O97:P98)</f>
        <v>34320</v>
      </c>
      <c r="P99" s="98"/>
      <c r="Q99" s="16" t="s">
        <v>7</v>
      </c>
      <c r="R99" s="3"/>
    </row>
    <row r="100" spans="1:18" ht="18.75" customHeight="1" thickBot="1">
      <c r="A100" s="94"/>
      <c r="B100" s="91"/>
      <c r="C100" s="2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1"/>
      <c r="P100" s="20"/>
      <c r="Q100" s="3"/>
      <c r="R100" s="3"/>
    </row>
    <row r="101" spans="1:18" ht="18.75" customHeight="1">
      <c r="A101" s="205" t="s">
        <v>21</v>
      </c>
      <c r="B101" s="24" t="s">
        <v>14</v>
      </c>
      <c r="C101" s="25"/>
      <c r="D101" s="113" t="s">
        <v>108</v>
      </c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4">
        <f>ROUNDDOWN(25000*(1+V2),0)</f>
        <v>27500</v>
      </c>
      <c r="P101" s="115"/>
      <c r="Q101" s="12" t="s">
        <v>7</v>
      </c>
      <c r="R101" s="3"/>
    </row>
    <row r="102" spans="1:18" ht="18.75" customHeight="1">
      <c r="A102" s="206"/>
      <c r="B102" s="116" t="s">
        <v>19</v>
      </c>
      <c r="C102" s="117"/>
      <c r="D102" s="118" t="s">
        <v>108</v>
      </c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01">
        <f>ROUNDDOWN(25000*(1+V2),0)</f>
        <v>27500</v>
      </c>
      <c r="P102" s="102"/>
      <c r="Q102" s="9" t="s">
        <v>7</v>
      </c>
      <c r="R102" s="3"/>
    </row>
    <row r="103" spans="1:18" ht="18.75" customHeight="1">
      <c r="A103" s="206"/>
      <c r="B103" s="103" t="s">
        <v>16</v>
      </c>
      <c r="C103" s="104"/>
      <c r="D103" s="105" t="s">
        <v>37</v>
      </c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6">
        <f>IF(SUM(O101:P102)=0,"",ROUNDDOWN(SUM(O101:O102)*0.2,0))</f>
        <v>11000</v>
      </c>
      <c r="P103" s="107"/>
      <c r="Q103" s="8" t="s">
        <v>7</v>
      </c>
      <c r="R103" s="3"/>
    </row>
    <row r="104" spans="1:18" ht="18.75" customHeight="1">
      <c r="A104" s="206"/>
      <c r="B104" s="108" t="s">
        <v>3</v>
      </c>
      <c r="C104" s="109"/>
      <c r="D104" s="105" t="s">
        <v>35</v>
      </c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6">
        <f>IF(SUM(O101:P103)=0,"",SUM(O101:P103))</f>
        <v>66000</v>
      </c>
      <c r="P104" s="107"/>
      <c r="Q104" s="10" t="s">
        <v>7</v>
      </c>
      <c r="R104" s="3"/>
    </row>
    <row r="105" spans="1:18" ht="18.75" customHeight="1" thickBot="1">
      <c r="A105" s="206"/>
      <c r="B105" s="123" t="s">
        <v>8</v>
      </c>
      <c r="C105" s="124"/>
      <c r="D105" s="118" t="s">
        <v>33</v>
      </c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25">
        <f>IF(O104="","",ROUNDDOWN(O104*0.3,0))</f>
        <v>19800</v>
      </c>
      <c r="P105" s="126"/>
      <c r="Q105" s="16" t="s">
        <v>7</v>
      </c>
      <c r="R105" s="3"/>
    </row>
    <row r="106" spans="1:18" ht="18.75" customHeight="1" thickBot="1">
      <c r="A106" s="207"/>
      <c r="B106" s="96" t="s">
        <v>71</v>
      </c>
      <c r="C106" s="97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9"/>
      <c r="O106" s="100">
        <f>SUM(O104:P105)</f>
        <v>85800</v>
      </c>
      <c r="P106" s="98"/>
      <c r="Q106" s="16" t="s">
        <v>7</v>
      </c>
      <c r="R106" s="3"/>
    </row>
    <row r="107" spans="1:18" ht="18.75" customHeight="1" thickBot="1">
      <c r="A107" s="29"/>
      <c r="B107" s="91"/>
      <c r="C107" s="2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1"/>
      <c r="P107" s="20"/>
      <c r="Q107" s="3"/>
      <c r="R107" s="3"/>
    </row>
    <row r="108" spans="1:18" ht="18.75" customHeight="1">
      <c r="A108" s="110" t="s">
        <v>119</v>
      </c>
      <c r="B108" s="24" t="s">
        <v>14</v>
      </c>
      <c r="C108" s="25"/>
      <c r="D108" s="113" t="s">
        <v>105</v>
      </c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4">
        <f>ROUNDDOWN(10000*(1+V2),0)</f>
        <v>11000</v>
      </c>
      <c r="P108" s="115"/>
      <c r="Q108" s="12" t="s">
        <v>7</v>
      </c>
      <c r="R108" s="3"/>
    </row>
    <row r="109" spans="1:18" ht="18.75" customHeight="1">
      <c r="A109" s="111"/>
      <c r="B109" s="116" t="s">
        <v>19</v>
      </c>
      <c r="C109" s="117"/>
      <c r="D109" s="118" t="s">
        <v>105</v>
      </c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01">
        <f>ROUNDDOWN(10000*(1+V2),0)</f>
        <v>11000</v>
      </c>
      <c r="P109" s="102"/>
      <c r="Q109" s="9" t="s">
        <v>7</v>
      </c>
      <c r="R109" s="3"/>
    </row>
    <row r="110" spans="1:18" ht="18.75" customHeight="1">
      <c r="A110" s="111"/>
      <c r="B110" s="103" t="s">
        <v>16</v>
      </c>
      <c r="C110" s="104"/>
      <c r="D110" s="105" t="s">
        <v>37</v>
      </c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6">
        <f>IF(SUM(O108:P109)=0,"",ROUNDDOWN(SUM(O108:O109)*0.2,0))</f>
        <v>4400</v>
      </c>
      <c r="P110" s="107"/>
      <c r="Q110" s="8" t="s">
        <v>7</v>
      </c>
      <c r="R110" s="3"/>
    </row>
    <row r="111" spans="1:18" ht="18.75" customHeight="1">
      <c r="A111" s="111"/>
      <c r="B111" s="108" t="s">
        <v>3</v>
      </c>
      <c r="C111" s="109"/>
      <c r="D111" s="105" t="s">
        <v>35</v>
      </c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6">
        <f>IF(SUM(O108:P110)=0,"",SUM(O108:P110))</f>
        <v>26400</v>
      </c>
      <c r="P111" s="107"/>
      <c r="Q111" s="10" t="s">
        <v>7</v>
      </c>
      <c r="R111" s="3"/>
    </row>
    <row r="112" spans="1:18" ht="18.75" customHeight="1" thickBot="1">
      <c r="A112" s="111"/>
      <c r="B112" s="123" t="s">
        <v>8</v>
      </c>
      <c r="C112" s="124"/>
      <c r="D112" s="118" t="s">
        <v>33</v>
      </c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25">
        <f>IF(O111="","",ROUNDDOWN(O111*0.3,0))</f>
        <v>7920</v>
      </c>
      <c r="P112" s="126"/>
      <c r="Q112" s="16" t="s">
        <v>7</v>
      </c>
      <c r="R112" s="3"/>
    </row>
    <row r="113" spans="1:18" ht="18.75" customHeight="1" thickBot="1">
      <c r="A113" s="112"/>
      <c r="B113" s="96" t="s">
        <v>120</v>
      </c>
      <c r="C113" s="97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9"/>
      <c r="O113" s="100">
        <f>SUM(O111:P112)</f>
        <v>34320</v>
      </c>
      <c r="P113" s="98"/>
      <c r="Q113" s="16" t="s">
        <v>7</v>
      </c>
      <c r="R113" s="3"/>
    </row>
    <row r="114" spans="1:18" ht="18.75" customHeight="1" thickBot="1">
      <c r="A114" s="93"/>
      <c r="B114" s="91"/>
      <c r="C114" s="29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1"/>
      <c r="P114" s="20"/>
      <c r="Q114" s="3"/>
      <c r="R114" s="3"/>
    </row>
    <row r="115" spans="1:18" ht="18.75" customHeight="1">
      <c r="A115" s="202" t="s">
        <v>39</v>
      </c>
      <c r="B115" s="24" t="s">
        <v>95</v>
      </c>
      <c r="C115" s="25"/>
      <c r="D115" s="162" t="s">
        <v>107</v>
      </c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50">
        <f>ROUNDDOWN(20000*(1+V2),0)</f>
        <v>22000</v>
      </c>
      <c r="P115" s="151"/>
      <c r="Q115" s="30" t="s">
        <v>7</v>
      </c>
      <c r="R115" s="3"/>
    </row>
    <row r="116" spans="1:18" ht="18.75" customHeight="1">
      <c r="A116" s="203"/>
      <c r="B116" s="103" t="s">
        <v>20</v>
      </c>
      <c r="C116" s="104"/>
      <c r="D116" s="105" t="s">
        <v>117</v>
      </c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6">
        <f>IF(SUM(O115:P115)=0,"",ROUNDDOWN(SUM(O115:O115)*0.2,0))</f>
        <v>4400</v>
      </c>
      <c r="P116" s="107"/>
      <c r="Q116" s="8" t="s">
        <v>7</v>
      </c>
      <c r="R116" s="3"/>
    </row>
    <row r="117" spans="1:18" ht="18.75" customHeight="1">
      <c r="A117" s="203"/>
      <c r="B117" s="108" t="s">
        <v>3</v>
      </c>
      <c r="C117" s="109"/>
      <c r="D117" s="105" t="s">
        <v>36</v>
      </c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6">
        <f>IF(SUM(O115:P116)=0,"",SUM(O115:P116))</f>
        <v>26400</v>
      </c>
      <c r="P117" s="107"/>
      <c r="Q117" s="10" t="s">
        <v>7</v>
      </c>
      <c r="R117" s="3"/>
    </row>
    <row r="118" spans="1:18" ht="18.75" customHeight="1" thickBot="1">
      <c r="A118" s="203"/>
      <c r="B118" s="152" t="s">
        <v>8</v>
      </c>
      <c r="C118" s="153"/>
      <c r="D118" s="149" t="s">
        <v>33</v>
      </c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25">
        <f>IF(O117="","",ROUNDDOWN(O117*0.3,0))</f>
        <v>7920</v>
      </c>
      <c r="P118" s="126"/>
      <c r="Q118" s="16" t="s">
        <v>7</v>
      </c>
      <c r="R118" s="3"/>
    </row>
    <row r="119" spans="1:18" ht="18.75" customHeight="1" thickBot="1">
      <c r="A119" s="204"/>
      <c r="B119" s="141" t="s">
        <v>121</v>
      </c>
      <c r="C119" s="142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4"/>
      <c r="O119" s="145">
        <f>SUM(O117:P118)</f>
        <v>34320</v>
      </c>
      <c r="P119" s="143"/>
      <c r="Q119" s="11" t="s">
        <v>7</v>
      </c>
      <c r="R119" s="3"/>
    </row>
    <row r="120" spans="1:17" ht="31.5" customHeight="1">
      <c r="A120" s="140" t="s">
        <v>122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</row>
    <row r="121" spans="1:20" ht="21" customHeight="1">
      <c r="A121" s="18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</sheetData>
  <sheetProtection/>
  <mergeCells count="244">
    <mergeCell ref="O98:P98"/>
    <mergeCell ref="B99:N99"/>
    <mergeCell ref="O99:P99"/>
    <mergeCell ref="A95:A99"/>
    <mergeCell ref="D95:N95"/>
    <mergeCell ref="O95:P95"/>
    <mergeCell ref="B96:C96"/>
    <mergeCell ref="D96:N96"/>
    <mergeCell ref="O96:P96"/>
    <mergeCell ref="D97:N97"/>
    <mergeCell ref="O97:P97"/>
    <mergeCell ref="B98:C98"/>
    <mergeCell ref="A71:A73"/>
    <mergeCell ref="B71:G71"/>
    <mergeCell ref="H71:N71"/>
    <mergeCell ref="O71:P71"/>
    <mergeCell ref="B72:G72"/>
    <mergeCell ref="H72:N72"/>
    <mergeCell ref="D98:N98"/>
    <mergeCell ref="O90:P90"/>
    <mergeCell ref="B91:C91"/>
    <mergeCell ref="D91:N91"/>
    <mergeCell ref="O91:P91"/>
    <mergeCell ref="B90:C90"/>
    <mergeCell ref="B79:N79"/>
    <mergeCell ref="O89:P89"/>
    <mergeCell ref="P50:Q50"/>
    <mergeCell ref="B28:C28"/>
    <mergeCell ref="G47:Q47"/>
    <mergeCell ref="B47:C47"/>
    <mergeCell ref="D55:Q55"/>
    <mergeCell ref="B29:C29"/>
    <mergeCell ref="O72:P72"/>
    <mergeCell ref="O33:P33"/>
    <mergeCell ref="O34:P34"/>
    <mergeCell ref="O93:P93"/>
    <mergeCell ref="O92:P92"/>
    <mergeCell ref="B62:C62"/>
    <mergeCell ref="D60:N60"/>
    <mergeCell ref="G50:H50"/>
    <mergeCell ref="B64:C64"/>
    <mergeCell ref="B92:C92"/>
    <mergeCell ref="B73:G73"/>
    <mergeCell ref="O32:P32"/>
    <mergeCell ref="D59:N59"/>
    <mergeCell ref="B50:C50"/>
    <mergeCell ref="D50:F50"/>
    <mergeCell ref="A21:A26"/>
    <mergeCell ref="A28:A36"/>
    <mergeCell ref="B21:C21"/>
    <mergeCell ref="D34:N34"/>
    <mergeCell ref="D38:N38"/>
    <mergeCell ref="B55:C55"/>
    <mergeCell ref="B22:C22"/>
    <mergeCell ref="B31:C31"/>
    <mergeCell ref="B23:C23"/>
    <mergeCell ref="B25:C25"/>
    <mergeCell ref="B48:C48"/>
    <mergeCell ref="B32:C32"/>
    <mergeCell ref="B35:C35"/>
    <mergeCell ref="N49:O49"/>
    <mergeCell ref="B34:C34"/>
    <mergeCell ref="B52:Q52"/>
    <mergeCell ref="B53:Q53"/>
    <mergeCell ref="O59:P59"/>
    <mergeCell ref="B30:C30"/>
    <mergeCell ref="B76:C76"/>
    <mergeCell ref="B116:C116"/>
    <mergeCell ref="B24:C24"/>
    <mergeCell ref="B33:C33"/>
    <mergeCell ref="B40:C40"/>
    <mergeCell ref="B106:N106"/>
    <mergeCell ref="B66:C66"/>
    <mergeCell ref="B60:C60"/>
    <mergeCell ref="B67:C67"/>
    <mergeCell ref="H73:N73"/>
    <mergeCell ref="A38:A43"/>
    <mergeCell ref="D103:N103"/>
    <mergeCell ref="B118:C118"/>
    <mergeCell ref="B104:C104"/>
    <mergeCell ref="B105:C105"/>
    <mergeCell ref="A59:A69"/>
    <mergeCell ref="A89:A93"/>
    <mergeCell ref="D89:N89"/>
    <mergeCell ref="B97:C97"/>
    <mergeCell ref="B103:C103"/>
    <mergeCell ref="D42:N42"/>
    <mergeCell ref="D63:N63"/>
    <mergeCell ref="D62:N62"/>
    <mergeCell ref="B69:N69"/>
    <mergeCell ref="D78:N78"/>
    <mergeCell ref="N50:O50"/>
    <mergeCell ref="K50:M50"/>
    <mergeCell ref="D64:N64"/>
    <mergeCell ref="I50:J50"/>
    <mergeCell ref="O43:P43"/>
    <mergeCell ref="D39:N39"/>
    <mergeCell ref="O39:P39"/>
    <mergeCell ref="A75:A79"/>
    <mergeCell ref="A115:A119"/>
    <mergeCell ref="A101:A106"/>
    <mergeCell ref="O40:P40"/>
    <mergeCell ref="D41:N41"/>
    <mergeCell ref="O41:P41"/>
    <mergeCell ref="B42:C42"/>
    <mergeCell ref="D8:J8"/>
    <mergeCell ref="D10:J10"/>
    <mergeCell ref="B68:C68"/>
    <mergeCell ref="B20:C20"/>
    <mergeCell ref="D14:J14"/>
    <mergeCell ref="D13:J13"/>
    <mergeCell ref="B8:C17"/>
    <mergeCell ref="B43:N43"/>
    <mergeCell ref="B41:C41"/>
    <mergeCell ref="B26:N26"/>
    <mergeCell ref="O21:P21"/>
    <mergeCell ref="D17:J17"/>
    <mergeCell ref="L13:Q13"/>
    <mergeCell ref="B3:Q3"/>
    <mergeCell ref="B4:Q4"/>
    <mergeCell ref="B5:C5"/>
    <mergeCell ref="D5:Q5"/>
    <mergeCell ref="L8:Q8"/>
    <mergeCell ref="L9:Q9"/>
    <mergeCell ref="D9:J9"/>
    <mergeCell ref="D11:J11"/>
    <mergeCell ref="D12:J12"/>
    <mergeCell ref="L16:Q17"/>
    <mergeCell ref="O22:P22"/>
    <mergeCell ref="D23:N23"/>
    <mergeCell ref="O23:P23"/>
    <mergeCell ref="L14:Q14"/>
    <mergeCell ref="D20:N20"/>
    <mergeCell ref="O20:Q20"/>
    <mergeCell ref="D21:N21"/>
    <mergeCell ref="O24:P24"/>
    <mergeCell ref="D25:N25"/>
    <mergeCell ref="O25:P25"/>
    <mergeCell ref="D22:N22"/>
    <mergeCell ref="D24:N24"/>
    <mergeCell ref="O26:P26"/>
    <mergeCell ref="O28:P28"/>
    <mergeCell ref="O29:P29"/>
    <mergeCell ref="O30:P30"/>
    <mergeCell ref="O42:P42"/>
    <mergeCell ref="O35:P35"/>
    <mergeCell ref="B36:N36"/>
    <mergeCell ref="O36:P36"/>
    <mergeCell ref="O31:P31"/>
    <mergeCell ref="O38:P38"/>
    <mergeCell ref="D33:N33"/>
    <mergeCell ref="O62:P62"/>
    <mergeCell ref="O60:P60"/>
    <mergeCell ref="B58:C58"/>
    <mergeCell ref="D58:N58"/>
    <mergeCell ref="E48:Q48"/>
    <mergeCell ref="D49:F49"/>
    <mergeCell ref="I49:J49"/>
    <mergeCell ref="O61:P61"/>
    <mergeCell ref="O58:Q58"/>
    <mergeCell ref="D67:N67"/>
    <mergeCell ref="O67:P67"/>
    <mergeCell ref="O64:P64"/>
    <mergeCell ref="D68:N68"/>
    <mergeCell ref="O68:P68"/>
    <mergeCell ref="O63:P63"/>
    <mergeCell ref="D65:N65"/>
    <mergeCell ref="O69:P69"/>
    <mergeCell ref="D66:N66"/>
    <mergeCell ref="O66:P66"/>
    <mergeCell ref="O65:P65"/>
    <mergeCell ref="O104:P104"/>
    <mergeCell ref="D75:N75"/>
    <mergeCell ref="O75:P75"/>
    <mergeCell ref="O79:P79"/>
    <mergeCell ref="D76:N76"/>
    <mergeCell ref="O76:P76"/>
    <mergeCell ref="O117:P117"/>
    <mergeCell ref="O77:P77"/>
    <mergeCell ref="O78:P78"/>
    <mergeCell ref="B93:N93"/>
    <mergeCell ref="D92:N92"/>
    <mergeCell ref="D111:N111"/>
    <mergeCell ref="O111:P111"/>
    <mergeCell ref="B117:C117"/>
    <mergeCell ref="D115:N115"/>
    <mergeCell ref="D90:N90"/>
    <mergeCell ref="B102:C102"/>
    <mergeCell ref="B77:C77"/>
    <mergeCell ref="B78:C78"/>
    <mergeCell ref="B82:Q82"/>
    <mergeCell ref="B83:Q83"/>
    <mergeCell ref="B85:C85"/>
    <mergeCell ref="D85:Q85"/>
    <mergeCell ref="B88:C88"/>
    <mergeCell ref="D77:N77"/>
    <mergeCell ref="D102:N102"/>
    <mergeCell ref="D118:N118"/>
    <mergeCell ref="D101:N101"/>
    <mergeCell ref="O101:P101"/>
    <mergeCell ref="O102:P102"/>
    <mergeCell ref="O103:P103"/>
    <mergeCell ref="D104:N104"/>
    <mergeCell ref="O116:P116"/>
    <mergeCell ref="O115:P115"/>
    <mergeCell ref="D116:N116"/>
    <mergeCell ref="D117:N117"/>
    <mergeCell ref="A120:Q120"/>
    <mergeCell ref="B119:N119"/>
    <mergeCell ref="O119:P119"/>
    <mergeCell ref="D35:N35"/>
    <mergeCell ref="O106:P106"/>
    <mergeCell ref="O118:P118"/>
    <mergeCell ref="D105:N105"/>
    <mergeCell ref="O105:P105"/>
    <mergeCell ref="B61:C61"/>
    <mergeCell ref="D61:N61"/>
    <mergeCell ref="B46:C46"/>
    <mergeCell ref="D46:Q46"/>
    <mergeCell ref="P49:Q49"/>
    <mergeCell ref="L11:Q11"/>
    <mergeCell ref="L12:Q12"/>
    <mergeCell ref="K49:M49"/>
    <mergeCell ref="D40:N40"/>
    <mergeCell ref="B49:C49"/>
    <mergeCell ref="G49:H49"/>
    <mergeCell ref="D28:N28"/>
    <mergeCell ref="A108:A113"/>
    <mergeCell ref="D108:N108"/>
    <mergeCell ref="O108:P108"/>
    <mergeCell ref="B109:C109"/>
    <mergeCell ref="D109:N109"/>
    <mergeCell ref="D88:N88"/>
    <mergeCell ref="O88:Q88"/>
    <mergeCell ref="B112:C112"/>
    <mergeCell ref="D112:N112"/>
    <mergeCell ref="O112:P112"/>
    <mergeCell ref="B113:N113"/>
    <mergeCell ref="O113:P113"/>
    <mergeCell ref="O109:P109"/>
    <mergeCell ref="B110:C110"/>
    <mergeCell ref="D110:N110"/>
    <mergeCell ref="O110:P110"/>
    <mergeCell ref="B111:C111"/>
  </mergeCells>
  <dataValidations count="1">
    <dataValidation type="list" allowBlank="1" showInputMessage="1" showErrorMessage="1" sqref="K15:K17">
      <formula1>"有,無"</formula1>
    </dataValidation>
  </dataValidations>
  <printOptions/>
  <pageMargins left="0.5511811023622047" right="0.1968503937007874" top="0.37" bottom="0.1968503937007874" header="0.15748031496062992" footer="0.1968503937007874"/>
  <pageSetup fitToHeight="0" fitToWidth="0" horizontalDpi="600" verticalDpi="600" orientation="portrait" paperSize="9" scale="90" r:id="rId3"/>
  <rowBreaks count="2" manualBreakCount="2">
    <brk id="50" max="255" man="1"/>
    <brk id="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1450944145</dc:creator>
  <cp:keywords/>
  <dc:description/>
  <cp:lastModifiedBy>ekubo</cp:lastModifiedBy>
  <cp:lastPrinted>2023-04-05T01:31:59Z</cp:lastPrinted>
  <dcterms:created xsi:type="dcterms:W3CDTF">2011-11-21T04:47:39Z</dcterms:created>
  <dcterms:modified xsi:type="dcterms:W3CDTF">2023-04-06T02:43:49Z</dcterms:modified>
  <cp:category/>
  <cp:version/>
  <cp:contentType/>
  <cp:contentStatus/>
</cp:coreProperties>
</file>