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470" activeTab="0"/>
  </bookViews>
  <sheets>
    <sheet name="治験・製版後（医薬品）20230215" sheetId="1" r:id="rId1"/>
  </sheets>
  <definedNames>
    <definedName name="_xlnm.Print_Area" localSheetId="0">'治験・製版後（医薬品）20230215'!$A$1:$R$107</definedName>
  </definedNames>
  <calcPr fullCalcOnLoad="1"/>
</workbook>
</file>

<file path=xl/comments1.xml><?xml version="1.0" encoding="utf-8"?>
<comments xmlns="http://schemas.openxmlformats.org/spreadsheetml/2006/main">
  <authors>
    <author>ekubo</author>
  </authors>
  <commentList>
    <comment ref="A104" authorId="0">
      <text>
        <r>
          <rPr>
            <b/>
            <sz val="9"/>
            <rFont val="MS P ゴシック"/>
            <family val="3"/>
          </rPr>
          <t>ekubo:</t>
        </r>
        <r>
          <rPr>
            <sz val="9"/>
            <rFont val="MS P ゴシック"/>
            <family val="3"/>
          </rPr>
          <t xml:space="preserve">
適宜行数は増減する</t>
        </r>
      </text>
    </comment>
  </commentList>
</comments>
</file>

<file path=xl/sharedStrings.xml><?xml version="1.0" encoding="utf-8"?>
<sst xmlns="http://schemas.openxmlformats.org/spreadsheetml/2006/main" count="229" uniqueCount="113">
  <si>
    <t>日</t>
  </si>
  <si>
    <t>人</t>
  </si>
  <si>
    <t>旅費</t>
  </si>
  <si>
    <t>（1）直接経費</t>
  </si>
  <si>
    <t>泊</t>
  </si>
  <si>
    <t>出張予定者・氏名</t>
  </si>
  <si>
    <t>出張予定者・職名</t>
  </si>
  <si>
    <t>円</t>
  </si>
  <si>
    <t>（2）間接経費</t>
  </si>
  <si>
    <t>費　　　目</t>
  </si>
  <si>
    <t>目　的　地</t>
  </si>
  <si>
    <t>日　　数</t>
  </si>
  <si>
    <t>人　　数</t>
  </si>
  <si>
    <t>変動費（１症例分）</t>
  </si>
  <si>
    <t>１臨床試験研究経費</t>
  </si>
  <si>
    <t>３管理費</t>
  </si>
  <si>
    <t>経費内訳書</t>
  </si>
  <si>
    <t>２人件費</t>
  </si>
  <si>
    <t>２管理費</t>
  </si>
  <si>
    <t>（１症例分）
観察期脱落症例費</t>
  </si>
  <si>
    <t>　　　　　　　 区　分
　経費内訳</t>
  </si>
  <si>
    <t>算定内訳（金額は税込み）</t>
  </si>
  <si>
    <t>算定内訳（金額は税込み）</t>
  </si>
  <si>
    <t>※旅費「有」の場合、記入してください。</t>
  </si>
  <si>
    <t>*この様式は契約書に綴じること。</t>
  </si>
  <si>
    <r>
      <t>1症例当たりのポイント数①</t>
    </r>
    <r>
      <rPr>
        <sz val="9"/>
        <color indexed="8"/>
        <rFont val="ＭＳ Ｐゴシック"/>
        <family val="3"/>
      </rPr>
      <t>（臨床試験研究費）</t>
    </r>
  </si>
  <si>
    <r>
      <t>■</t>
    </r>
    <r>
      <rPr>
        <sz val="10"/>
        <rFont val="ＭＳ Ｐゴシック"/>
        <family val="3"/>
      </rPr>
      <t>部分を記入してください。(自動的に計算されます。)</t>
    </r>
  </si>
  <si>
    <t>被験者負担軽減費</t>
  </si>
  <si>
    <t>１負担軽減費</t>
  </si>
  <si>
    <t>治験課題名：</t>
  </si>
  <si>
    <t>治験経費</t>
  </si>
  <si>
    <t>(1)×0.3</t>
  </si>
  <si>
    <t>４画像提供作製費</t>
  </si>
  <si>
    <t>１＋２＋３</t>
  </si>
  <si>
    <t>１＋２</t>
  </si>
  <si>
    <t>（１＋２）×0.2</t>
  </si>
  <si>
    <t>消費税率</t>
  </si>
  <si>
    <t>モニタリング・
監査費</t>
  </si>
  <si>
    <t>固定費（月単位）</t>
  </si>
  <si>
    <t>固定費（契約単位）</t>
  </si>
  <si>
    <t>１初回審査費</t>
  </si>
  <si>
    <t>Ａ　固定費(月単位）合計</t>
  </si>
  <si>
    <t>３研究開始準備費</t>
  </si>
  <si>
    <t>１重篤有害事象報告</t>
  </si>
  <si>
    <t>１追跡調査に係る経費</t>
  </si>
  <si>
    <t>２人件費（変動費）</t>
  </si>
  <si>
    <t>症例ファイル作成費</t>
  </si>
  <si>
    <t>１旅費</t>
  </si>
  <si>
    <t>２備品費</t>
  </si>
  <si>
    <t>熊本大学旅費規則により算出</t>
  </si>
  <si>
    <t>カタログ添付</t>
  </si>
  <si>
    <t>旅費・備品費</t>
  </si>
  <si>
    <t>B　固定費(契約単位）合計</t>
  </si>
  <si>
    <t>１×0.2</t>
  </si>
  <si>
    <t>1症例当たりのポイント数②（検査管理費）</t>
  </si>
  <si>
    <t>1症例当たりのポイント数③（画像提供作製費）</t>
  </si>
  <si>
    <t>1症例当たりのポイント数④（病理検体作製費）</t>
  </si>
  <si>
    <t>３検査管理費</t>
  </si>
  <si>
    <r>
      <rPr>
        <sz val="10"/>
        <rFont val="ＭＳ Ｐゴシック"/>
        <family val="3"/>
      </rPr>
      <t>C　</t>
    </r>
    <r>
      <rPr>
        <sz val="10"/>
        <color indexed="8"/>
        <rFont val="ＭＳ Ｐゴシック"/>
        <family val="3"/>
      </rPr>
      <t>旅費・備品費</t>
    </r>
  </si>
  <si>
    <t>D　変動費（1症例分）合計</t>
  </si>
  <si>
    <t>E　負担軽減費（被験者１来院当り）</t>
  </si>
  <si>
    <t>G　追跡調査に係る経費（1報告分）合計</t>
  </si>
  <si>
    <t>H　観察期脱落症例費（1症例分）合計</t>
  </si>
  <si>
    <t>I　モニタリング・監査費 合計</t>
  </si>
  <si>
    <t>＊F重篤有害事象報告、G追跡調査に係る経費、H 観察期脱落症例費及び I モニタリング・監査費については該当事項発生時のみ</t>
  </si>
  <si>
    <t>（１事象）
重篤有害事象報告</t>
  </si>
  <si>
    <r>
      <t xml:space="preserve">（１報告分）
</t>
    </r>
    <r>
      <rPr>
        <sz val="7"/>
        <color indexed="8"/>
        <rFont val="ＭＳ Ｐゴシック"/>
        <family val="3"/>
      </rPr>
      <t>追跡調査に係る経費</t>
    </r>
  </si>
  <si>
    <t>テスト画像作製費</t>
  </si>
  <si>
    <t>４テスト画像作製費</t>
  </si>
  <si>
    <t>５症例ファイル作成費</t>
  </si>
  <si>
    <t>経費内訳書(別紙）</t>
  </si>
  <si>
    <t>D×30%</t>
  </si>
  <si>
    <t>円</t>
  </si>
  <si>
    <t>（D-①-③）÷（予定VISIT数-2）</t>
  </si>
  <si>
    <t>D×20%</t>
  </si>
  <si>
    <t>１審査費・システム使用料</t>
  </si>
  <si>
    <t>20,000＋消費税</t>
  </si>
  <si>
    <t>30,000＋消費税</t>
  </si>
  <si>
    <t>100,000＋消費税</t>
  </si>
  <si>
    <t>200,000＋消費税</t>
  </si>
  <si>
    <t>30,000＋消費税</t>
  </si>
  <si>
    <t>５スライド等作製費</t>
  </si>
  <si>
    <t>ポイント①×6,000円＋消費税</t>
  </si>
  <si>
    <t>ポイント①×5,000円＋消費税</t>
  </si>
  <si>
    <t>ポイント②×1,000円＋消費税</t>
  </si>
  <si>
    <t>ポイント③×4,000円＋消費税</t>
  </si>
  <si>
    <t>ポイント④×4,000円＋消費税</t>
  </si>
  <si>
    <t>１ﾓﾆﾀﾘﾝｸﾞ・監査費</t>
  </si>
  <si>
    <t>F　重篤有害事象報告（１事象分） 合計</t>
  </si>
  <si>
    <t>（１症例分）変動費</t>
  </si>
  <si>
    <t>（契約書第12条関係）</t>
  </si>
  <si>
    <t>■治験　  □製造販売後臨床試験</t>
  </si>
  <si>
    <t>区</t>
  </si>
  <si>
    <t>分</t>
  </si>
  <si>
    <t>６管理費</t>
  </si>
  <si>
    <t>（１＋２＋３＋４＋５）×0.2</t>
  </si>
  <si>
    <t>１＋２＋３＋４＋５＋６</t>
  </si>
  <si>
    <t>10,000円+消費税</t>
  </si>
  <si>
    <t>30,000円+消費税</t>
  </si>
  <si>
    <t>20,000円+消費税</t>
  </si>
  <si>
    <t>25,000円+消費税</t>
  </si>
  <si>
    <t>無</t>
  </si>
  <si>
    <t>（治験：検査・画像・病理）ポイント算出表③</t>
  </si>
  <si>
    <t>（治験：検査・画像・病理）ポイント算出表②</t>
  </si>
  <si>
    <t>（治験：検査・画像・病理）ポイント算出表④</t>
  </si>
  <si>
    <t>□医薬品　■医療機器　□再生医療等製品</t>
  </si>
  <si>
    <t>医薬品等の臨床試験（治験・医療機器）</t>
  </si>
  <si>
    <t>①治験機器使用開始時</t>
  </si>
  <si>
    <t>②Visit○～○</t>
  </si>
  <si>
    <t>③後観察終了時</t>
  </si>
  <si>
    <t>（治験・医療機器）ポイント算出表①</t>
  </si>
  <si>
    <t xml:space="preserve"> （１＋２） ×0.2</t>
  </si>
  <si>
    <t xml:space="preserve"> １ ×0.2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</si>
</sst>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9"/>
      <name val="MS P 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ＭＳ ゴシック"/>
      <family val="3"/>
    </font>
    <font>
      <sz val="11"/>
      <color indexed="13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ゴシック"/>
      <family val="3"/>
    </font>
    <font>
      <u val="single"/>
      <sz val="10"/>
      <color indexed="8"/>
      <name val="ＭＳ Ｐゴシック"/>
      <family val="3"/>
    </font>
    <font>
      <sz val="11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rgb="FF000000"/>
      <name val="ＭＳ Ｐゴシック"/>
      <family val="3"/>
    </font>
    <font>
      <sz val="10.5"/>
      <color theme="1"/>
      <name val="Calibri"/>
      <family val="3"/>
    </font>
    <font>
      <sz val="10.5"/>
      <color theme="1"/>
      <name val="ＭＳ ゴシック"/>
      <family val="3"/>
    </font>
    <font>
      <sz val="11"/>
      <color rgb="FFFFFF00"/>
      <name val="Calibri"/>
      <family val="3"/>
    </font>
    <font>
      <sz val="8"/>
      <color theme="1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12"/>
      <color rgb="FF000000"/>
      <name val="ＭＳ ゴシック"/>
      <family val="3"/>
    </font>
    <font>
      <sz val="12"/>
      <color theme="1"/>
      <name val="ＭＳ Ｐゴシック"/>
      <family val="3"/>
    </font>
    <font>
      <sz val="7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  <font>
      <u val="single"/>
      <sz val="10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 style="medium"/>
      <right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49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33" borderId="16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5" fillId="34" borderId="10" xfId="0" applyFont="1" applyFill="1" applyBorder="1" applyAlignment="1">
      <alignment horizontal="center" vertical="center"/>
    </xf>
    <xf numFmtId="0" fontId="55" fillId="0" borderId="17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textRotation="255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38" fontId="0" fillId="35" borderId="0" xfId="0" applyNumberFormat="1" applyFill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0" fontId="55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5" fillId="0" borderId="22" xfId="0" applyFont="1" applyFill="1" applyBorder="1" applyAlignment="1">
      <alignment vertical="center"/>
    </xf>
    <xf numFmtId="0" fontId="57" fillId="0" borderId="19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7" fillId="0" borderId="19" xfId="0" applyFont="1" applyBorder="1" applyAlignment="1">
      <alignment horizontal="left" vertical="center"/>
    </xf>
    <xf numFmtId="0" fontId="58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9" fillId="0" borderId="19" xfId="0" applyFont="1" applyBorder="1" applyAlignment="1">
      <alignment horizontal="left" vertical="center"/>
    </xf>
    <xf numFmtId="0" fontId="55" fillId="0" borderId="23" xfId="0" applyFont="1" applyBorder="1" applyAlignment="1">
      <alignment horizontal="left" vertical="center"/>
    </xf>
    <xf numFmtId="0" fontId="55" fillId="0" borderId="24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60" fillId="0" borderId="23" xfId="0" applyFont="1" applyBorder="1" applyAlignment="1">
      <alignment horizontal="left" vertical="center"/>
    </xf>
    <xf numFmtId="9" fontId="55" fillId="0" borderId="0" xfId="42" applyFont="1" applyAlignment="1">
      <alignment vertical="center"/>
    </xf>
    <xf numFmtId="0" fontId="55" fillId="0" borderId="10" xfId="0" applyFont="1" applyBorder="1" applyAlignment="1">
      <alignment horizontal="left" vertical="center"/>
    </xf>
    <xf numFmtId="0" fontId="55" fillId="0" borderId="23" xfId="0" applyFont="1" applyBorder="1" applyAlignment="1">
      <alignment horizontal="left" vertical="center"/>
    </xf>
    <xf numFmtId="0" fontId="55" fillId="0" borderId="24" xfId="0" applyFont="1" applyBorder="1" applyAlignment="1">
      <alignment horizontal="left" vertical="center"/>
    </xf>
    <xf numFmtId="0" fontId="55" fillId="0" borderId="26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55" fillId="33" borderId="28" xfId="0" applyFont="1" applyFill="1" applyBorder="1" applyAlignment="1">
      <alignment horizontal="center" vertical="center"/>
    </xf>
    <xf numFmtId="0" fontId="55" fillId="0" borderId="29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55" fillId="0" borderId="30" xfId="0" applyFont="1" applyBorder="1" applyAlignment="1">
      <alignment horizontal="left" vertical="center"/>
    </xf>
    <xf numFmtId="0" fontId="55" fillId="0" borderId="31" xfId="0" applyFont="1" applyFill="1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55" fillId="0" borderId="15" xfId="0" applyFont="1" applyFill="1" applyBorder="1" applyAlignment="1">
      <alignment vertical="center"/>
    </xf>
    <xf numFmtId="0" fontId="62" fillId="0" borderId="0" xfId="0" applyFont="1" applyBorder="1" applyAlignment="1">
      <alignment vertical="center" textRotation="255" wrapText="1"/>
    </xf>
    <xf numFmtId="0" fontId="55" fillId="0" borderId="23" xfId="0" applyFont="1" applyBorder="1" applyAlignment="1">
      <alignment horizontal="left" vertical="center"/>
    </xf>
    <xf numFmtId="0" fontId="55" fillId="33" borderId="28" xfId="0" applyFont="1" applyFill="1" applyBorder="1" applyAlignment="1">
      <alignment horizontal="center" vertical="center"/>
    </xf>
    <xf numFmtId="0" fontId="55" fillId="0" borderId="33" xfId="0" applyFont="1" applyBorder="1" applyAlignment="1">
      <alignment horizontal="left" vertical="center"/>
    </xf>
    <xf numFmtId="0" fontId="55" fillId="0" borderId="23" xfId="0" applyFont="1" applyBorder="1" applyAlignment="1">
      <alignment horizontal="left" vertical="center"/>
    </xf>
    <xf numFmtId="0" fontId="55" fillId="0" borderId="24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55" fillId="33" borderId="28" xfId="0" applyFont="1" applyFill="1" applyBorder="1" applyAlignment="1">
      <alignment horizontal="center" vertical="center"/>
    </xf>
    <xf numFmtId="0" fontId="55" fillId="0" borderId="25" xfId="0" applyFont="1" applyBorder="1" applyAlignment="1">
      <alignment horizontal="left" vertical="center"/>
    </xf>
    <xf numFmtId="0" fontId="55" fillId="0" borderId="26" xfId="0" applyFont="1" applyBorder="1" applyAlignment="1">
      <alignment horizontal="left" vertical="center"/>
    </xf>
    <xf numFmtId="0" fontId="55" fillId="0" borderId="34" xfId="0" applyFont="1" applyBorder="1" applyAlignment="1">
      <alignment horizontal="left" vertical="center"/>
    </xf>
    <xf numFmtId="0" fontId="55" fillId="0" borderId="31" xfId="0" applyFont="1" applyBorder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35" borderId="0" xfId="0" applyNumberFormat="1" applyFill="1" applyAlignment="1">
      <alignment vertical="center"/>
    </xf>
    <xf numFmtId="0" fontId="62" fillId="0" borderId="0" xfId="0" applyFont="1" applyAlignment="1">
      <alignment horizontal="center" vertical="center" textRotation="255" wrapText="1"/>
    </xf>
    <xf numFmtId="0" fontId="62" fillId="0" borderId="20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38" fontId="0" fillId="35" borderId="35" xfId="0" applyNumberFormat="1" applyFont="1" applyFill="1" applyBorder="1" applyAlignment="1">
      <alignment vertical="center"/>
    </xf>
    <xf numFmtId="38" fontId="0" fillId="35" borderId="36" xfId="0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55" fillId="0" borderId="24" xfId="0" applyFont="1" applyBorder="1" applyAlignment="1">
      <alignment vertical="center"/>
    </xf>
    <xf numFmtId="0" fontId="62" fillId="0" borderId="28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60" fillId="0" borderId="25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60" fillId="0" borderId="38" xfId="0" applyFont="1" applyBorder="1" applyAlignment="1">
      <alignment horizontal="center" vertical="center" textRotation="255" wrapText="1"/>
    </xf>
    <xf numFmtId="0" fontId="60" fillId="0" borderId="39" xfId="0" applyFont="1" applyBorder="1" applyAlignment="1">
      <alignment horizontal="center" vertical="center" textRotation="255" wrapText="1"/>
    </xf>
    <xf numFmtId="0" fontId="60" fillId="0" borderId="40" xfId="0" applyFont="1" applyBorder="1" applyAlignment="1">
      <alignment horizontal="center" vertical="center" textRotation="255" wrapText="1"/>
    </xf>
    <xf numFmtId="0" fontId="0" fillId="0" borderId="27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38" fontId="0" fillId="35" borderId="42" xfId="0" applyNumberFormat="1" applyFont="1" applyFill="1" applyBorder="1" applyAlignment="1">
      <alignment horizontal="center" vertical="center"/>
    </xf>
    <xf numFmtId="38" fontId="0" fillId="35" borderId="32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38" fontId="0" fillId="35" borderId="25" xfId="0" applyNumberFormat="1" applyFont="1" applyFill="1" applyBorder="1" applyAlignment="1">
      <alignment horizontal="center" vertical="center"/>
    </xf>
    <xf numFmtId="38" fontId="0" fillId="35" borderId="23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55" fillId="0" borderId="4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 wrapText="1"/>
    </xf>
    <xf numFmtId="0" fontId="55" fillId="0" borderId="28" xfId="0" applyFont="1" applyBorder="1" applyAlignment="1">
      <alignment horizontal="left" vertical="center"/>
    </xf>
    <xf numFmtId="38" fontId="55" fillId="0" borderId="25" xfId="49" applyFont="1" applyBorder="1" applyAlignment="1">
      <alignment vertical="center"/>
    </xf>
    <xf numFmtId="0" fontId="0" fillId="0" borderId="23" xfId="0" applyBorder="1" applyAlignment="1">
      <alignment vertical="center"/>
    </xf>
    <xf numFmtId="0" fontId="55" fillId="0" borderId="33" xfId="0" applyFont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38" fontId="0" fillId="35" borderId="46" xfId="0" applyNumberForma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62" fillId="0" borderId="38" xfId="0" applyFont="1" applyFill="1" applyBorder="1" applyAlignment="1">
      <alignment horizontal="center" vertical="center" textRotation="255" wrapText="1"/>
    </xf>
    <xf numFmtId="0" fontId="62" fillId="0" borderId="39" xfId="0" applyFont="1" applyFill="1" applyBorder="1" applyAlignment="1">
      <alignment horizontal="center" vertical="center"/>
    </xf>
    <xf numFmtId="0" fontId="62" fillId="0" borderId="40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left" vertical="center"/>
    </xf>
    <xf numFmtId="38" fontId="55" fillId="0" borderId="42" xfId="49" applyFont="1" applyBorder="1" applyAlignment="1">
      <alignment vertical="center"/>
    </xf>
    <xf numFmtId="0" fontId="0" fillId="0" borderId="32" xfId="0" applyBorder="1" applyAlignment="1">
      <alignment vertical="center"/>
    </xf>
    <xf numFmtId="38" fontId="55" fillId="0" borderId="35" xfId="49" applyFont="1" applyBorder="1" applyAlignment="1">
      <alignment vertical="center"/>
    </xf>
    <xf numFmtId="0" fontId="0" fillId="0" borderId="36" xfId="0" applyBorder="1" applyAlignment="1">
      <alignment vertical="center"/>
    </xf>
    <xf numFmtId="0" fontId="65" fillId="0" borderId="38" xfId="0" applyFont="1" applyBorder="1" applyAlignment="1">
      <alignment horizontal="center" vertical="center" textRotation="255" wrapText="1"/>
    </xf>
    <xf numFmtId="0" fontId="65" fillId="0" borderId="39" xfId="0" applyFont="1" applyBorder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0" fontId="55" fillId="0" borderId="33" xfId="0" applyFont="1" applyBorder="1" applyAlignment="1">
      <alignment horizontal="left" vertical="center"/>
    </xf>
    <xf numFmtId="0" fontId="55" fillId="0" borderId="23" xfId="0" applyFont="1" applyBorder="1" applyAlignment="1">
      <alignment horizontal="left" vertical="center"/>
    </xf>
    <xf numFmtId="0" fontId="55" fillId="33" borderId="49" xfId="0" applyFont="1" applyFill="1" applyBorder="1" applyAlignment="1">
      <alignment horizontal="center" vertical="center"/>
    </xf>
    <xf numFmtId="0" fontId="55" fillId="33" borderId="50" xfId="0" applyFont="1" applyFill="1" applyBorder="1" applyAlignment="1">
      <alignment horizontal="center" vertical="center"/>
    </xf>
    <xf numFmtId="0" fontId="55" fillId="0" borderId="24" xfId="0" applyFont="1" applyBorder="1" applyAlignment="1">
      <alignment horizontal="left" vertical="center"/>
    </xf>
    <xf numFmtId="0" fontId="55" fillId="33" borderId="29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center" vertical="center"/>
    </xf>
    <xf numFmtId="0" fontId="55" fillId="33" borderId="51" xfId="0" applyFont="1" applyFill="1" applyBorder="1" applyAlignment="1">
      <alignment horizontal="center" vertical="center"/>
    </xf>
    <xf numFmtId="0" fontId="55" fillId="0" borderId="27" xfId="0" applyFont="1" applyBorder="1" applyAlignment="1">
      <alignment horizontal="left" vertical="center"/>
    </xf>
    <xf numFmtId="0" fontId="55" fillId="0" borderId="32" xfId="0" applyFont="1" applyBorder="1" applyAlignment="1">
      <alignment horizontal="left" vertical="center"/>
    </xf>
    <xf numFmtId="0" fontId="55" fillId="0" borderId="25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55" fillId="35" borderId="52" xfId="0" applyFont="1" applyFill="1" applyBorder="1" applyAlignment="1">
      <alignment horizontal="left" vertical="center"/>
    </xf>
    <xf numFmtId="0" fontId="55" fillId="35" borderId="53" xfId="0" applyFont="1" applyFill="1" applyBorder="1" applyAlignment="1">
      <alignment horizontal="left" vertical="center"/>
    </xf>
    <xf numFmtId="0" fontId="55" fillId="0" borderId="48" xfId="0" applyFont="1" applyBorder="1" applyAlignment="1">
      <alignment horizontal="left" vertical="center"/>
    </xf>
    <xf numFmtId="0" fontId="55" fillId="0" borderId="52" xfId="0" applyFont="1" applyBorder="1" applyAlignment="1">
      <alignment horizontal="left" vertical="center"/>
    </xf>
    <xf numFmtId="0" fontId="55" fillId="0" borderId="53" xfId="0" applyFont="1" applyBorder="1" applyAlignment="1">
      <alignment horizontal="left" vertical="center"/>
    </xf>
    <xf numFmtId="0" fontId="55" fillId="0" borderId="49" xfId="0" applyFont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  <xf numFmtId="0" fontId="55" fillId="33" borderId="5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62" fillId="0" borderId="38" xfId="0" applyFont="1" applyBorder="1" applyAlignment="1">
      <alignment vertical="center" textRotation="255" wrapText="1"/>
    </xf>
    <xf numFmtId="0" fontId="62" fillId="0" borderId="39" xfId="0" applyFont="1" applyBorder="1" applyAlignment="1">
      <alignment vertical="center" textRotation="255" wrapText="1"/>
    </xf>
    <xf numFmtId="0" fontId="62" fillId="0" borderId="40" xfId="0" applyFont="1" applyBorder="1" applyAlignment="1">
      <alignment vertical="center" textRotation="255" wrapText="1"/>
    </xf>
    <xf numFmtId="0" fontId="66" fillId="0" borderId="38" xfId="0" applyFont="1" applyBorder="1" applyAlignment="1">
      <alignment vertical="center" textRotation="255" wrapText="1"/>
    </xf>
    <xf numFmtId="0" fontId="67" fillId="0" borderId="39" xfId="0" applyFont="1" applyBorder="1" applyAlignment="1">
      <alignment vertical="center" textRotation="255" wrapText="1"/>
    </xf>
    <xf numFmtId="0" fontId="67" fillId="0" borderId="40" xfId="0" applyFont="1" applyBorder="1" applyAlignment="1">
      <alignment vertical="center" textRotation="255" wrapText="1"/>
    </xf>
    <xf numFmtId="0" fontId="60" fillId="0" borderId="27" xfId="0" applyFont="1" applyBorder="1" applyAlignment="1">
      <alignment horizontal="left" vertical="center"/>
    </xf>
    <xf numFmtId="0" fontId="60" fillId="0" borderId="32" xfId="0" applyFont="1" applyBorder="1" applyAlignment="1">
      <alignment horizontal="left" vertical="center"/>
    </xf>
    <xf numFmtId="0" fontId="55" fillId="0" borderId="55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55" fillId="0" borderId="38" xfId="0" applyFont="1" applyBorder="1" applyAlignment="1">
      <alignment vertical="center" textRotation="255" wrapText="1"/>
    </xf>
    <xf numFmtId="0" fontId="0" fillId="0" borderId="39" xfId="0" applyBorder="1" applyAlignment="1">
      <alignment vertical="center" textRotation="255" wrapText="1"/>
    </xf>
    <xf numFmtId="0" fontId="0" fillId="0" borderId="40" xfId="0" applyBorder="1" applyAlignment="1">
      <alignment vertical="center" textRotation="255" wrapText="1"/>
    </xf>
    <xf numFmtId="0" fontId="55" fillId="0" borderId="45" xfId="0" applyFont="1" applyBorder="1" applyAlignment="1">
      <alignment horizontal="left" vertical="center"/>
    </xf>
    <xf numFmtId="0" fontId="55" fillId="0" borderId="26" xfId="0" applyFont="1" applyBorder="1" applyAlignment="1">
      <alignment horizontal="left" vertical="center"/>
    </xf>
    <xf numFmtId="0" fontId="55" fillId="0" borderId="43" xfId="0" applyFont="1" applyBorder="1" applyAlignment="1">
      <alignment horizontal="left" vertical="center" wrapText="1"/>
    </xf>
    <xf numFmtId="0" fontId="55" fillId="0" borderId="3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top" wrapText="1"/>
    </xf>
    <xf numFmtId="0" fontId="55" fillId="0" borderId="58" xfId="0" applyFont="1" applyBorder="1" applyAlignment="1">
      <alignment horizontal="left" vertical="top" wrapText="1"/>
    </xf>
    <xf numFmtId="0" fontId="0" fillId="0" borderId="59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 textRotation="255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8" fontId="55" fillId="0" borderId="42" xfId="49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8" fillId="0" borderId="6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63" xfId="0" applyBorder="1" applyAlignment="1">
      <alignment vertical="center"/>
    </xf>
    <xf numFmtId="38" fontId="0" fillId="35" borderId="65" xfId="0" applyNumberFormat="1" applyFill="1" applyBorder="1" applyAlignment="1">
      <alignment vertical="center"/>
    </xf>
    <xf numFmtId="0" fontId="55" fillId="0" borderId="66" xfId="0" applyFont="1" applyFill="1" applyBorder="1" applyAlignment="1">
      <alignment horizontal="left" vertical="center"/>
    </xf>
    <xf numFmtId="38" fontId="55" fillId="0" borderId="34" xfId="49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5" fillId="0" borderId="3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65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0" fillId="0" borderId="42" xfId="0" applyFont="1" applyBorder="1" applyAlignment="1">
      <alignment horizontal="left" vertical="center"/>
    </xf>
    <xf numFmtId="0" fontId="60" fillId="0" borderId="15" xfId="0" applyFont="1" applyBorder="1" applyAlignment="1">
      <alignment horizontal="left" vertical="center"/>
    </xf>
    <xf numFmtId="0" fontId="55" fillId="0" borderId="36" xfId="0" applyFont="1" applyBorder="1" applyAlignment="1">
      <alignment horizontal="left" vertical="center"/>
    </xf>
    <xf numFmtId="0" fontId="55" fillId="0" borderId="44" xfId="0" applyFont="1" applyBorder="1" applyAlignment="1">
      <alignment horizontal="left" vertical="center"/>
    </xf>
    <xf numFmtId="0" fontId="55" fillId="0" borderId="25" xfId="0" applyFont="1" applyBorder="1" applyAlignment="1">
      <alignment vertical="center"/>
    </xf>
    <xf numFmtId="0" fontId="55" fillId="0" borderId="23" xfId="0" applyFont="1" applyBorder="1" applyAlignment="1">
      <alignment vertical="center"/>
    </xf>
    <xf numFmtId="0" fontId="55" fillId="0" borderId="24" xfId="0" applyFont="1" applyBorder="1" applyAlignment="1">
      <alignment vertical="center"/>
    </xf>
    <xf numFmtId="38" fontId="67" fillId="35" borderId="46" xfId="0" applyNumberFormat="1" applyFont="1" applyFill="1" applyBorder="1" applyAlignment="1">
      <alignment vertical="center"/>
    </xf>
    <xf numFmtId="0" fontId="67" fillId="0" borderId="47" xfId="0" applyFont="1" applyBorder="1" applyAlignment="1">
      <alignment vertical="center"/>
    </xf>
    <xf numFmtId="38" fontId="67" fillId="35" borderId="65" xfId="0" applyNumberFormat="1" applyFont="1" applyFill="1" applyBorder="1" applyAlignment="1">
      <alignment vertical="center"/>
    </xf>
    <xf numFmtId="0" fontId="67" fillId="0" borderId="19" xfId="0" applyFont="1" applyBorder="1" applyAlignment="1">
      <alignment vertical="center"/>
    </xf>
    <xf numFmtId="0" fontId="55" fillId="0" borderId="16" xfId="0" applyFont="1" applyBorder="1" applyAlignment="1">
      <alignment horizontal="left" vertical="center"/>
    </xf>
    <xf numFmtId="38" fontId="55" fillId="0" borderId="67" xfId="49" applyFont="1" applyBorder="1" applyAlignment="1">
      <alignment vertical="center"/>
    </xf>
    <xf numFmtId="0" fontId="0" fillId="0" borderId="53" xfId="0" applyBorder="1" applyAlignment="1">
      <alignment vertical="center"/>
    </xf>
    <xf numFmtId="0" fontId="55" fillId="33" borderId="26" xfId="0" applyFont="1" applyFill="1" applyBorder="1" applyAlignment="1">
      <alignment horizontal="center" vertical="center"/>
    </xf>
    <xf numFmtId="0" fontId="55" fillId="0" borderId="51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5" fillId="33" borderId="68" xfId="0" applyFont="1" applyFill="1" applyBorder="1" applyAlignment="1">
      <alignment horizontal="center" vertical="center"/>
    </xf>
    <xf numFmtId="0" fontId="55" fillId="0" borderId="59" xfId="0" applyFont="1" applyFill="1" applyBorder="1" applyAlignment="1">
      <alignment horizontal="left" vertical="center"/>
    </xf>
    <xf numFmtId="38" fontId="55" fillId="0" borderId="64" xfId="49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55" fillId="0" borderId="62" xfId="0" applyFont="1" applyBorder="1" applyAlignment="1">
      <alignment horizontal="center" vertical="center"/>
    </xf>
    <xf numFmtId="38" fontId="55" fillId="0" borderId="51" xfId="49" applyFont="1" applyBorder="1" applyAlignment="1">
      <alignment vertical="center"/>
    </xf>
    <xf numFmtId="0" fontId="0" fillId="0" borderId="26" xfId="0" applyBorder="1" applyAlignment="1">
      <alignment vertical="center"/>
    </xf>
    <xf numFmtId="0" fontId="55" fillId="0" borderId="21" xfId="0" applyFont="1" applyBorder="1" applyAlignment="1">
      <alignment horizontal="left" vertical="center" wrapText="1"/>
    </xf>
    <xf numFmtId="0" fontId="55" fillId="0" borderId="33" xfId="0" applyFont="1" applyFill="1" applyBorder="1" applyAlignment="1">
      <alignment horizontal="left" vertical="center"/>
    </xf>
    <xf numFmtId="0" fontId="55" fillId="0" borderId="23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/>
    </xf>
    <xf numFmtId="0" fontId="70" fillId="33" borderId="25" xfId="0" applyFont="1" applyFill="1" applyBorder="1" applyAlignment="1">
      <alignment horizontal="left" vertical="center"/>
    </xf>
    <xf numFmtId="0" fontId="70" fillId="33" borderId="23" xfId="0" applyFont="1" applyFill="1" applyBorder="1" applyAlignment="1">
      <alignment horizontal="left" vertical="center"/>
    </xf>
    <xf numFmtId="0" fontId="70" fillId="33" borderId="24" xfId="0" applyFont="1" applyFill="1" applyBorder="1" applyAlignment="1">
      <alignment horizontal="left" vertical="center"/>
    </xf>
    <xf numFmtId="0" fontId="60" fillId="0" borderId="25" xfId="0" applyFont="1" applyBorder="1" applyAlignment="1">
      <alignment horizontal="left" vertical="center"/>
    </xf>
    <xf numFmtId="0" fontId="60" fillId="0" borderId="23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tabSelected="1" view="pageBreakPreview" zoomScaleSheetLayoutView="100" workbookViewId="0" topLeftCell="A91">
      <selection activeCell="D93" sqref="D93:N93"/>
    </sheetView>
  </sheetViews>
  <sheetFormatPr defaultColWidth="9.00390625" defaultRowHeight="15"/>
  <cols>
    <col min="1" max="1" width="5.421875" style="1" customWidth="1"/>
    <col min="2" max="2" width="4.28125" style="1" customWidth="1"/>
    <col min="3" max="3" width="12.421875" style="1" customWidth="1"/>
    <col min="4" max="4" width="4.7109375" style="1" customWidth="1"/>
    <col min="5" max="5" width="3.140625" style="1" customWidth="1"/>
    <col min="6" max="6" width="4.57421875" style="1" customWidth="1"/>
    <col min="7" max="7" width="2.57421875" style="1" customWidth="1"/>
    <col min="8" max="8" width="11.57421875" style="1" customWidth="1"/>
    <col min="9" max="9" width="2.57421875" style="1" customWidth="1"/>
    <col min="10" max="10" width="11.421875" style="1" customWidth="1"/>
    <col min="11" max="11" width="4.57421875" style="1" customWidth="1"/>
    <col min="12" max="12" width="4.00390625" style="1" customWidth="1"/>
    <col min="13" max="13" width="5.140625" style="1" customWidth="1"/>
    <col min="14" max="14" width="8.8515625" style="1" customWidth="1"/>
    <col min="15" max="15" width="4.57421875" style="1" customWidth="1"/>
    <col min="16" max="16" width="10.421875" style="1" customWidth="1"/>
    <col min="17" max="17" width="3.8515625" style="1" customWidth="1"/>
    <col min="18" max="18" width="2.00390625" style="1" customWidth="1"/>
    <col min="19" max="20" width="3.8515625" style="1" customWidth="1"/>
    <col min="21" max="21" width="8.00390625" style="1" bestFit="1" customWidth="1"/>
    <col min="22" max="22" width="4.140625" style="1" bestFit="1" customWidth="1"/>
    <col min="23" max="30" width="2.8515625" style="1" customWidth="1"/>
    <col min="31" max="36" width="3.28125" style="1" customWidth="1"/>
    <col min="37" max="137" width="3.8515625" style="1" customWidth="1"/>
    <col min="138" max="16384" width="9.00390625" style="1" customWidth="1"/>
  </cols>
  <sheetData>
    <row r="1" spans="1:17" ht="16.5" customHeight="1">
      <c r="A1" s="14" t="s">
        <v>24</v>
      </c>
      <c r="B1" s="26"/>
      <c r="C1" s="2"/>
      <c r="M1" s="91" t="s">
        <v>92</v>
      </c>
      <c r="N1" s="88" t="s">
        <v>91</v>
      </c>
      <c r="O1" s="87"/>
      <c r="P1" s="89"/>
      <c r="Q1" s="90"/>
    </row>
    <row r="2" spans="1:22" ht="16.5" customHeight="1">
      <c r="A2" s="1" t="s">
        <v>90</v>
      </c>
      <c r="M2" s="92" t="s">
        <v>93</v>
      </c>
      <c r="N2" s="88" t="s">
        <v>105</v>
      </c>
      <c r="O2" s="87"/>
      <c r="P2" s="87"/>
      <c r="Q2" s="87"/>
      <c r="U2" s="1" t="s">
        <v>36</v>
      </c>
      <c r="V2" s="43">
        <v>0.1</v>
      </c>
    </row>
    <row r="3" spans="2:23" ht="21" customHeight="1">
      <c r="B3" s="95" t="s">
        <v>16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2"/>
      <c r="S3" s="2"/>
      <c r="T3" s="2"/>
      <c r="U3" s="2"/>
      <c r="V3" s="2"/>
      <c r="W3" s="2"/>
    </row>
    <row r="4" spans="2:23" s="27" customFormat="1" ht="22.5" customHeight="1">
      <c r="B4" s="163" t="s">
        <v>106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28"/>
      <c r="S4" s="28"/>
      <c r="T4" s="28"/>
      <c r="U4" s="28"/>
      <c r="V4" s="28"/>
      <c r="W4" s="28"/>
    </row>
    <row r="5" spans="2:23" ht="39.75" customHeight="1">
      <c r="B5" s="214" t="s">
        <v>29</v>
      </c>
      <c r="C5" s="214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2"/>
      <c r="S5" s="2"/>
      <c r="T5" s="2"/>
      <c r="U5" s="2"/>
      <c r="V5" s="2"/>
      <c r="W5" s="2"/>
    </row>
    <row r="6" spans="11:23" ht="13.5" customHeight="1">
      <c r="K6" s="17"/>
      <c r="L6" s="17"/>
      <c r="M6" s="14"/>
      <c r="N6" s="14"/>
      <c r="O6" s="14"/>
      <c r="P6" s="14"/>
      <c r="Q6" s="14"/>
      <c r="R6" s="2"/>
      <c r="S6" s="2"/>
      <c r="T6" s="2"/>
      <c r="U6" s="2"/>
      <c r="V6" s="2"/>
      <c r="W6" s="2"/>
    </row>
    <row r="7" spans="2:17" ht="13.5" customHeight="1" thickBot="1">
      <c r="B7" s="33" t="s">
        <v>22</v>
      </c>
      <c r="C7" s="34"/>
      <c r="D7" s="35"/>
      <c r="E7" s="35"/>
      <c r="F7" s="35"/>
      <c r="G7" s="35"/>
      <c r="H7" s="35"/>
      <c r="I7" s="35"/>
      <c r="J7" s="35"/>
      <c r="K7" s="37" t="s">
        <v>26</v>
      </c>
      <c r="M7" s="19"/>
      <c r="N7" s="14"/>
      <c r="O7" s="14"/>
      <c r="P7" s="14"/>
      <c r="Q7" s="14"/>
    </row>
    <row r="8" spans="2:17" ht="13.5" customHeight="1">
      <c r="B8" s="191"/>
      <c r="C8" s="192"/>
      <c r="D8" s="142" t="s">
        <v>25</v>
      </c>
      <c r="E8" s="142"/>
      <c r="F8" s="142"/>
      <c r="G8" s="142"/>
      <c r="H8" s="142"/>
      <c r="I8" s="142"/>
      <c r="J8" s="145"/>
      <c r="K8" s="15"/>
      <c r="L8" s="215" t="s">
        <v>110</v>
      </c>
      <c r="M8" s="172"/>
      <c r="N8" s="172"/>
      <c r="O8" s="172"/>
      <c r="P8" s="172"/>
      <c r="Q8" s="216"/>
    </row>
    <row r="9" spans="2:17" ht="13.5" customHeight="1">
      <c r="B9" s="193"/>
      <c r="C9" s="194"/>
      <c r="D9" s="142" t="s">
        <v>54</v>
      </c>
      <c r="E9" s="142"/>
      <c r="F9" s="142"/>
      <c r="G9" s="142"/>
      <c r="H9" s="142"/>
      <c r="I9" s="142"/>
      <c r="J9" s="145"/>
      <c r="K9" s="15"/>
      <c r="L9" s="93" t="s">
        <v>103</v>
      </c>
      <c r="M9" s="42"/>
      <c r="N9" s="42"/>
      <c r="O9" s="42"/>
      <c r="P9" s="42"/>
      <c r="Q9" s="94"/>
    </row>
    <row r="10" spans="2:17" ht="13.5" customHeight="1">
      <c r="B10" s="193"/>
      <c r="C10" s="194"/>
      <c r="D10" s="142" t="s">
        <v>55</v>
      </c>
      <c r="E10" s="142"/>
      <c r="F10" s="142"/>
      <c r="G10" s="142"/>
      <c r="H10" s="142"/>
      <c r="I10" s="142"/>
      <c r="J10" s="145"/>
      <c r="K10" s="15"/>
      <c r="L10" s="246" t="s">
        <v>102</v>
      </c>
      <c r="M10" s="247"/>
      <c r="N10" s="247"/>
      <c r="O10" s="247"/>
      <c r="P10" s="247"/>
      <c r="Q10" s="248"/>
    </row>
    <row r="11" spans="2:17" ht="13.5" customHeight="1">
      <c r="B11" s="193"/>
      <c r="C11" s="194"/>
      <c r="D11" s="142" t="s">
        <v>56</v>
      </c>
      <c r="E11" s="142"/>
      <c r="F11" s="142"/>
      <c r="G11" s="142"/>
      <c r="H11" s="142"/>
      <c r="I11" s="142"/>
      <c r="J11" s="145"/>
      <c r="K11" s="15"/>
      <c r="L11" s="246" t="s">
        <v>104</v>
      </c>
      <c r="M11" s="247"/>
      <c r="N11" s="247"/>
      <c r="O11" s="247"/>
      <c r="P11" s="247"/>
      <c r="Q11" s="248"/>
    </row>
    <row r="12" spans="2:21" ht="13.5" customHeight="1">
      <c r="B12" s="193"/>
      <c r="C12" s="194"/>
      <c r="D12" s="68" t="s">
        <v>67</v>
      </c>
      <c r="E12" s="69"/>
      <c r="F12" s="69"/>
      <c r="G12" s="69"/>
      <c r="H12" s="69"/>
      <c r="I12" s="69"/>
      <c r="J12" s="54"/>
      <c r="K12" s="67" t="s">
        <v>101</v>
      </c>
      <c r="L12" s="70"/>
      <c r="M12" s="14"/>
      <c r="N12" s="14"/>
      <c r="O12" s="14"/>
      <c r="P12" s="14"/>
      <c r="Q12" s="71"/>
      <c r="U12" s="1" t="str">
        <f>IF(K12="有","33,000",IF(K12="無","0"))</f>
        <v>0</v>
      </c>
    </row>
    <row r="13" spans="2:21" ht="13.5" customHeight="1">
      <c r="B13" s="193"/>
      <c r="C13" s="194"/>
      <c r="D13" s="49" t="s">
        <v>46</v>
      </c>
      <c r="E13" s="47"/>
      <c r="F13" s="47"/>
      <c r="G13" s="47"/>
      <c r="H13" s="47"/>
      <c r="I13" s="47"/>
      <c r="J13" s="54"/>
      <c r="K13" s="53" t="s">
        <v>101</v>
      </c>
      <c r="L13" s="208"/>
      <c r="M13" s="209"/>
      <c r="N13" s="209"/>
      <c r="O13" s="209"/>
      <c r="P13" s="209"/>
      <c r="Q13" s="210"/>
      <c r="U13" s="1" t="str">
        <f>IF(K13="有","110,000",IF(K13="無","0"))</f>
        <v>0</v>
      </c>
    </row>
    <row r="14" spans="2:17" ht="13.5" customHeight="1" thickBot="1">
      <c r="B14" s="195"/>
      <c r="C14" s="196"/>
      <c r="D14" s="217" t="s">
        <v>2</v>
      </c>
      <c r="E14" s="217"/>
      <c r="F14" s="217"/>
      <c r="G14" s="217"/>
      <c r="H14" s="217"/>
      <c r="I14" s="217"/>
      <c r="J14" s="218"/>
      <c r="K14" s="13" t="s">
        <v>101</v>
      </c>
      <c r="L14" s="211"/>
      <c r="M14" s="212"/>
      <c r="N14" s="212"/>
      <c r="O14" s="212"/>
      <c r="P14" s="212"/>
      <c r="Q14" s="213"/>
    </row>
    <row r="15" ht="12">
      <c r="K15" s="6"/>
    </row>
    <row r="16" ht="4.5" customHeight="1" thickBot="1">
      <c r="K16" s="6"/>
    </row>
    <row r="17" spans="2:18" ht="27.75" customHeight="1" thickBot="1">
      <c r="B17" s="183" t="s">
        <v>20</v>
      </c>
      <c r="C17" s="184"/>
      <c r="D17" s="185" t="s">
        <v>9</v>
      </c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97" t="s">
        <v>30</v>
      </c>
      <c r="P17" s="198"/>
      <c r="Q17" s="199"/>
      <c r="R17" s="4"/>
    </row>
    <row r="18" spans="1:20" ht="18.75" customHeight="1">
      <c r="A18" s="168" t="s">
        <v>38</v>
      </c>
      <c r="B18" s="171" t="s">
        <v>75</v>
      </c>
      <c r="C18" s="172"/>
      <c r="D18" s="156" t="s">
        <v>76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34">
        <f>ROUNDDOWN(20000*(1+V2),0)</f>
        <v>22000</v>
      </c>
      <c r="P18" s="135"/>
      <c r="Q18" s="12" t="s">
        <v>7</v>
      </c>
      <c r="R18" s="3"/>
      <c r="S18" s="3"/>
      <c r="T18" s="3"/>
    </row>
    <row r="19" spans="1:20" ht="18.75" customHeight="1">
      <c r="A19" s="169"/>
      <c r="B19" s="157" t="s">
        <v>17</v>
      </c>
      <c r="C19" s="158"/>
      <c r="D19" s="219" t="s">
        <v>77</v>
      </c>
      <c r="E19" s="220"/>
      <c r="F19" s="220"/>
      <c r="G19" s="220"/>
      <c r="H19" s="220"/>
      <c r="I19" s="220"/>
      <c r="J19" s="220"/>
      <c r="K19" s="220"/>
      <c r="L19" s="220"/>
      <c r="M19" s="220"/>
      <c r="N19" s="221"/>
      <c r="O19" s="123">
        <f>ROUNDDOWN(30000*(1+V2),0)</f>
        <v>33000</v>
      </c>
      <c r="P19" s="124"/>
      <c r="Q19" s="8" t="s">
        <v>7</v>
      </c>
      <c r="R19" s="3"/>
      <c r="S19" s="3"/>
      <c r="T19" s="3"/>
    </row>
    <row r="20" spans="1:20" ht="18.75" customHeight="1">
      <c r="A20" s="169"/>
      <c r="B20" s="141" t="s">
        <v>15</v>
      </c>
      <c r="C20" s="142"/>
      <c r="D20" s="127" t="s">
        <v>35</v>
      </c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3">
        <f>IF(SUM(O18:P19)=0,"",ROUNDDOWN(SUM(O18:P19)*0.2,0))</f>
        <v>11000</v>
      </c>
      <c r="P20" s="124"/>
      <c r="Q20" s="10" t="s">
        <v>7</v>
      </c>
      <c r="R20" s="3"/>
      <c r="S20" s="3"/>
      <c r="T20" s="3"/>
    </row>
    <row r="21" spans="1:20" ht="18.75" customHeight="1">
      <c r="A21" s="169"/>
      <c r="B21" s="125" t="s">
        <v>3</v>
      </c>
      <c r="C21" s="126"/>
      <c r="D21" s="127" t="s">
        <v>33</v>
      </c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3">
        <f>IF(SUM(O18:P20)=0,"",SUM(O18:P20))</f>
        <v>66000</v>
      </c>
      <c r="P21" s="124"/>
      <c r="Q21" s="10" t="s">
        <v>7</v>
      </c>
      <c r="R21" s="3"/>
      <c r="S21" s="3"/>
      <c r="T21" s="3"/>
    </row>
    <row r="22" spans="1:20" ht="18.75" customHeight="1" thickBot="1">
      <c r="A22" s="169"/>
      <c r="B22" s="120" t="s">
        <v>8</v>
      </c>
      <c r="C22" s="121"/>
      <c r="D22" s="122" t="s">
        <v>31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36">
        <f>IF(O21="","",ROUNDDOWN(O21*0.3,0))</f>
        <v>19800</v>
      </c>
      <c r="P22" s="137"/>
      <c r="Q22" s="16" t="s">
        <v>7</v>
      </c>
      <c r="R22" s="3"/>
      <c r="S22" s="3"/>
      <c r="T22" s="3"/>
    </row>
    <row r="23" spans="1:20" ht="18.75" customHeight="1" thickBot="1">
      <c r="A23" s="170"/>
      <c r="B23" s="173" t="s">
        <v>41</v>
      </c>
      <c r="C23" s="174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75"/>
      <c r="O23" s="222">
        <f>SUM(O21:P22)</f>
        <v>85800</v>
      </c>
      <c r="P23" s="223"/>
      <c r="Q23" s="22" t="s">
        <v>7</v>
      </c>
      <c r="R23" s="3"/>
      <c r="S23" s="3"/>
      <c r="T23" s="3"/>
    </row>
    <row r="24" spans="1:20" ht="10.5" customHeight="1" thickBot="1">
      <c r="A24" s="18"/>
      <c r="B24" s="17"/>
      <c r="C24" s="29"/>
      <c r="D24" s="14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1"/>
      <c r="P24" s="20"/>
      <c r="Q24" s="3"/>
      <c r="R24" s="3"/>
      <c r="S24" s="3"/>
      <c r="T24" s="3"/>
    </row>
    <row r="25" spans="1:20" ht="18.75" customHeight="1">
      <c r="A25" s="168" t="s">
        <v>39</v>
      </c>
      <c r="B25" s="149" t="s">
        <v>40</v>
      </c>
      <c r="C25" s="150"/>
      <c r="D25" s="156" t="s">
        <v>78</v>
      </c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34">
        <f>ROUNDDOWN(100000*(1+V2),0)</f>
        <v>110000</v>
      </c>
      <c r="P25" s="135"/>
      <c r="Q25" s="12" t="s">
        <v>7</v>
      </c>
      <c r="R25" s="3"/>
      <c r="S25" s="3"/>
      <c r="T25" s="3"/>
    </row>
    <row r="26" spans="1:20" ht="18.75" customHeight="1">
      <c r="A26" s="169"/>
      <c r="B26" s="154" t="s">
        <v>17</v>
      </c>
      <c r="C26" s="155"/>
      <c r="D26" s="41" t="s">
        <v>78</v>
      </c>
      <c r="E26" s="41"/>
      <c r="F26" s="40"/>
      <c r="G26" s="38"/>
      <c r="H26" s="38"/>
      <c r="I26" s="38"/>
      <c r="J26" s="38"/>
      <c r="K26" s="38"/>
      <c r="L26" s="38"/>
      <c r="M26" s="42"/>
      <c r="N26" s="39"/>
      <c r="O26" s="123">
        <f>ROUNDDOWN(100000*(1+V2),0)</f>
        <v>110000</v>
      </c>
      <c r="P26" s="124"/>
      <c r="Q26" s="8" t="s">
        <v>7</v>
      </c>
      <c r="R26" s="3"/>
      <c r="S26" s="3"/>
      <c r="T26" s="3"/>
    </row>
    <row r="27" spans="1:20" ht="18.75" customHeight="1">
      <c r="A27" s="169"/>
      <c r="B27" s="157" t="s">
        <v>42</v>
      </c>
      <c r="C27" s="158"/>
      <c r="D27" s="44" t="s">
        <v>79</v>
      </c>
      <c r="E27" s="44"/>
      <c r="F27" s="49"/>
      <c r="G27" s="45"/>
      <c r="H27" s="45"/>
      <c r="I27" s="45"/>
      <c r="J27" s="45"/>
      <c r="K27" s="45"/>
      <c r="L27" s="45"/>
      <c r="M27" s="42"/>
      <c r="N27" s="46"/>
      <c r="O27" s="123">
        <f>ROUNDDOWN(200000*(1+V2),0)</f>
        <v>220000</v>
      </c>
      <c r="P27" s="124"/>
      <c r="Q27" s="8" t="s">
        <v>7</v>
      </c>
      <c r="R27" s="3"/>
      <c r="S27" s="3"/>
      <c r="T27" s="3"/>
    </row>
    <row r="28" spans="1:20" ht="18.75" customHeight="1">
      <c r="A28" s="169"/>
      <c r="B28" s="157" t="s">
        <v>68</v>
      </c>
      <c r="C28" s="158"/>
      <c r="D28" s="66" t="s">
        <v>80</v>
      </c>
      <c r="E28" s="66"/>
      <c r="F28" s="68"/>
      <c r="G28" s="64"/>
      <c r="H28" s="64"/>
      <c r="I28" s="64"/>
      <c r="J28" s="64"/>
      <c r="K28" s="64"/>
      <c r="L28" s="64"/>
      <c r="M28" s="42"/>
      <c r="N28" s="65"/>
      <c r="O28" s="123">
        <f>ROUNDDOWN(U12,0)</f>
        <v>0</v>
      </c>
      <c r="P28" s="124"/>
      <c r="Q28" s="8" t="s">
        <v>7</v>
      </c>
      <c r="R28" s="3"/>
      <c r="S28" s="3"/>
      <c r="T28" s="3"/>
    </row>
    <row r="29" spans="1:20" ht="18.75" customHeight="1">
      <c r="A29" s="169"/>
      <c r="B29" s="157" t="s">
        <v>69</v>
      </c>
      <c r="C29" s="158"/>
      <c r="D29" s="44" t="s">
        <v>78</v>
      </c>
      <c r="E29" s="44"/>
      <c r="F29" s="49"/>
      <c r="G29" s="45"/>
      <c r="H29" s="45"/>
      <c r="I29" s="45"/>
      <c r="J29" s="45"/>
      <c r="K29" s="45"/>
      <c r="L29" s="45"/>
      <c r="M29" s="42"/>
      <c r="N29" s="46"/>
      <c r="O29" s="123">
        <f>ROUNDDOWN(U13,0)</f>
        <v>0</v>
      </c>
      <c r="P29" s="124"/>
      <c r="Q29" s="8" t="s">
        <v>7</v>
      </c>
      <c r="R29" s="3"/>
      <c r="S29" s="3"/>
      <c r="T29" s="3"/>
    </row>
    <row r="30" spans="1:20" ht="18.75" customHeight="1">
      <c r="A30" s="169"/>
      <c r="B30" s="157" t="s">
        <v>94</v>
      </c>
      <c r="C30" s="158"/>
      <c r="D30" s="127" t="s">
        <v>95</v>
      </c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227">
        <f>SUM(O25:P29)*0.2</f>
        <v>88000</v>
      </c>
      <c r="P30" s="228"/>
      <c r="Q30" s="10" t="s">
        <v>7</v>
      </c>
      <c r="R30" s="3"/>
      <c r="S30" s="3"/>
      <c r="T30" s="3"/>
    </row>
    <row r="31" spans="1:20" ht="18.75" customHeight="1">
      <c r="A31" s="169"/>
      <c r="B31" s="125" t="s">
        <v>3</v>
      </c>
      <c r="C31" s="126"/>
      <c r="D31" s="127" t="s">
        <v>96</v>
      </c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3">
        <f>IF(SUM(O25:P30)=0,"",SUM(O25:P30))</f>
        <v>528000</v>
      </c>
      <c r="P31" s="124"/>
      <c r="Q31" s="10" t="s">
        <v>7</v>
      </c>
      <c r="R31" s="3"/>
      <c r="S31" s="3"/>
      <c r="T31" s="3"/>
    </row>
    <row r="32" spans="1:20" ht="18.75" customHeight="1" thickBot="1">
      <c r="A32" s="169"/>
      <c r="B32" s="120" t="s">
        <v>8</v>
      </c>
      <c r="C32" s="121"/>
      <c r="D32" s="122" t="s">
        <v>31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36">
        <f>IF(O31="","",ROUNDDOWN(O31*0.3,0))</f>
        <v>158400</v>
      </c>
      <c r="P32" s="137"/>
      <c r="Q32" s="16" t="s">
        <v>7</v>
      </c>
      <c r="R32" s="3"/>
      <c r="S32" s="3"/>
      <c r="T32" s="3"/>
    </row>
    <row r="33" spans="1:20" ht="18.75" customHeight="1" thickBot="1">
      <c r="A33" s="170"/>
      <c r="B33" s="173" t="s">
        <v>52</v>
      </c>
      <c r="C33" s="174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75"/>
      <c r="O33" s="224">
        <f>SUM(O31:P32)</f>
        <v>686400</v>
      </c>
      <c r="P33" s="225"/>
      <c r="Q33" s="11" t="s">
        <v>7</v>
      </c>
      <c r="R33" s="3"/>
      <c r="S33" s="3"/>
      <c r="T33" s="3"/>
    </row>
    <row r="34" spans="1:20" ht="7.5" customHeight="1" thickBot="1">
      <c r="A34" s="18"/>
      <c r="B34" s="17"/>
      <c r="C34" s="29"/>
      <c r="D34" s="14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/>
      <c r="P34" s="20"/>
      <c r="Q34" s="3"/>
      <c r="R34" s="3"/>
      <c r="S34" s="3"/>
      <c r="T34" s="3"/>
    </row>
    <row r="35" spans="1:18" ht="18.75" customHeight="1">
      <c r="A35" s="165" t="s">
        <v>51</v>
      </c>
      <c r="B35" s="48" t="s">
        <v>47</v>
      </c>
      <c r="C35" s="58"/>
      <c r="D35" s="133" t="s">
        <v>49</v>
      </c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89"/>
      <c r="P35" s="190"/>
      <c r="Q35" s="59" t="s">
        <v>7</v>
      </c>
      <c r="R35" s="3"/>
    </row>
    <row r="36" spans="1:18" ht="18.75" customHeight="1">
      <c r="A36" s="166"/>
      <c r="B36" s="56" t="s">
        <v>48</v>
      </c>
      <c r="C36" s="19"/>
      <c r="D36" s="205" t="s">
        <v>50</v>
      </c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6"/>
      <c r="P36" s="207"/>
      <c r="Q36" s="57" t="s">
        <v>7</v>
      </c>
      <c r="R36" s="3"/>
    </row>
    <row r="37" spans="1:18" ht="18.75" customHeight="1">
      <c r="A37" s="166"/>
      <c r="B37" s="141" t="s">
        <v>15</v>
      </c>
      <c r="C37" s="142"/>
      <c r="D37" s="127" t="s">
        <v>111</v>
      </c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3">
        <f>IF(SUM(O35:P36)=0,"",ROUNDDOWN(SUM(O35:P36)*0.2,0))</f>
      </c>
      <c r="P37" s="124"/>
      <c r="Q37" s="8" t="s">
        <v>7</v>
      </c>
      <c r="R37" s="3"/>
    </row>
    <row r="38" spans="1:18" ht="18.75" customHeight="1">
      <c r="A38" s="166"/>
      <c r="B38" s="125" t="s">
        <v>3</v>
      </c>
      <c r="C38" s="126"/>
      <c r="D38" s="127" t="s">
        <v>33</v>
      </c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3">
        <f>IF(SUM(O35:P37)=0,"",SUM(O35:P37))</f>
      </c>
      <c r="P38" s="124"/>
      <c r="Q38" s="10" t="s">
        <v>7</v>
      </c>
      <c r="R38" s="3"/>
    </row>
    <row r="39" spans="1:18" ht="18.75" customHeight="1" thickBot="1">
      <c r="A39" s="166"/>
      <c r="B39" s="181" t="s">
        <v>8</v>
      </c>
      <c r="C39" s="182"/>
      <c r="D39" s="226" t="s">
        <v>31</v>
      </c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136">
        <f>IF(O38="","",ROUNDDOWN(O38*0.3,0))</f>
      </c>
      <c r="P39" s="137"/>
      <c r="Q39" s="16" t="s">
        <v>7</v>
      </c>
      <c r="R39" s="3"/>
    </row>
    <row r="40" spans="1:18" ht="18.75" customHeight="1" thickBot="1">
      <c r="A40" s="167"/>
      <c r="B40" s="200" t="s">
        <v>58</v>
      </c>
      <c r="C40" s="201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3"/>
      <c r="O40" s="204"/>
      <c r="P40" s="202"/>
      <c r="Q40" s="11" t="s">
        <v>7</v>
      </c>
      <c r="R40" s="3"/>
    </row>
    <row r="41" spans="1:18" ht="19.5" customHeight="1">
      <c r="A41" s="60"/>
      <c r="B41" s="55"/>
      <c r="C41" s="2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1"/>
      <c r="P41" s="20"/>
      <c r="Q41" s="3"/>
      <c r="R41" s="3"/>
    </row>
    <row r="42" ht="21.75" customHeight="1">
      <c r="B42" s="36" t="s">
        <v>23</v>
      </c>
    </row>
    <row r="43" spans="1:17" ht="19.5" customHeight="1">
      <c r="A43" s="18"/>
      <c r="B43" s="151" t="s">
        <v>10</v>
      </c>
      <c r="C43" s="152"/>
      <c r="D43" s="243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5"/>
    </row>
    <row r="44" spans="1:17" ht="19.5" customHeight="1">
      <c r="A44" s="18"/>
      <c r="B44" s="151" t="s">
        <v>11</v>
      </c>
      <c r="C44" s="152"/>
      <c r="D44" s="62"/>
      <c r="E44" s="26" t="s">
        <v>4</v>
      </c>
      <c r="F44" s="7"/>
      <c r="G44" s="142" t="s">
        <v>0</v>
      </c>
      <c r="H44" s="142"/>
      <c r="I44" s="142"/>
      <c r="J44" s="142"/>
      <c r="K44" s="142"/>
      <c r="L44" s="142"/>
      <c r="M44" s="142"/>
      <c r="N44" s="142"/>
      <c r="O44" s="142"/>
      <c r="P44" s="142"/>
      <c r="Q44" s="145"/>
    </row>
    <row r="45" spans="1:17" ht="19.5" customHeight="1">
      <c r="A45" s="18"/>
      <c r="B45" s="151" t="s">
        <v>12</v>
      </c>
      <c r="C45" s="152"/>
      <c r="D45" s="7"/>
      <c r="E45" s="142" t="s">
        <v>1</v>
      </c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5"/>
    </row>
    <row r="46" spans="1:18" ht="19.5" customHeight="1">
      <c r="A46" s="18"/>
      <c r="B46" s="230" t="s">
        <v>5</v>
      </c>
      <c r="C46" s="231"/>
      <c r="D46" s="146"/>
      <c r="E46" s="147"/>
      <c r="F46" s="147"/>
      <c r="G46" s="148"/>
      <c r="H46" s="146"/>
      <c r="I46" s="148"/>
      <c r="J46" s="146"/>
      <c r="K46" s="148"/>
      <c r="L46" s="229"/>
      <c r="M46" s="146"/>
      <c r="N46" s="148"/>
      <c r="O46" s="146"/>
      <c r="P46" s="148"/>
      <c r="Q46" s="146"/>
      <c r="R46" s="5"/>
    </row>
    <row r="47" spans="1:18" ht="19.5" customHeight="1">
      <c r="A47" s="18"/>
      <c r="B47" s="159" t="s">
        <v>6</v>
      </c>
      <c r="C47" s="160"/>
      <c r="D47" s="144"/>
      <c r="E47" s="161"/>
      <c r="F47" s="161"/>
      <c r="G47" s="143"/>
      <c r="H47" s="144"/>
      <c r="I47" s="143"/>
      <c r="J47" s="144"/>
      <c r="K47" s="143"/>
      <c r="L47" s="232"/>
      <c r="M47" s="144"/>
      <c r="N47" s="143"/>
      <c r="O47" s="144"/>
      <c r="P47" s="143"/>
      <c r="Q47" s="144"/>
      <c r="R47" s="5"/>
    </row>
    <row r="48" spans="21:22" ht="16.5" customHeight="1">
      <c r="U48" s="1" t="s">
        <v>36</v>
      </c>
      <c r="V48" s="43">
        <v>0.1</v>
      </c>
    </row>
    <row r="49" spans="2:23" ht="22.5" customHeight="1">
      <c r="B49" s="95" t="s">
        <v>16</v>
      </c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2"/>
      <c r="S49" s="2"/>
      <c r="T49" s="2"/>
      <c r="U49" s="2"/>
      <c r="V49" s="2"/>
      <c r="W49" s="2"/>
    </row>
    <row r="50" spans="2:23" s="27" customFormat="1" ht="22.5" customHeight="1">
      <c r="B50" s="163" t="s">
        <v>106</v>
      </c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28"/>
      <c r="S50" s="28"/>
      <c r="T50" s="28"/>
      <c r="U50" s="28"/>
      <c r="V50" s="28"/>
      <c r="W50" s="28"/>
    </row>
    <row r="51" spans="2:23" ht="11.25" customHeight="1"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2"/>
      <c r="S51" s="2"/>
      <c r="T51" s="2"/>
      <c r="U51" s="2"/>
      <c r="V51" s="2"/>
      <c r="W51" s="2"/>
    </row>
    <row r="52" spans="2:23" ht="39.75" customHeight="1">
      <c r="B52" s="99" t="s">
        <v>29</v>
      </c>
      <c r="C52" s="99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2"/>
      <c r="S52" s="2"/>
      <c r="T52" s="2"/>
      <c r="U52" s="2"/>
      <c r="V52" s="2"/>
      <c r="W52" s="2"/>
    </row>
    <row r="53" spans="11:23" ht="13.5" customHeight="1">
      <c r="K53" s="17"/>
      <c r="L53" s="17"/>
      <c r="M53" s="14"/>
      <c r="N53" s="14"/>
      <c r="O53" s="14"/>
      <c r="P53" s="14"/>
      <c r="Q53" s="14"/>
      <c r="R53" s="2"/>
      <c r="S53" s="2"/>
      <c r="T53" s="2"/>
      <c r="U53" s="2"/>
      <c r="V53" s="2"/>
      <c r="W53" s="2"/>
    </row>
    <row r="54" spans="2:17" ht="15" customHeight="1" thickBot="1">
      <c r="B54" s="31" t="s">
        <v>21</v>
      </c>
      <c r="C54" s="3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23"/>
      <c r="O54" s="23"/>
      <c r="P54" s="23"/>
      <c r="Q54" s="23"/>
    </row>
    <row r="55" spans="2:18" ht="27.75" customHeight="1" thickBot="1">
      <c r="B55" s="183" t="s">
        <v>20</v>
      </c>
      <c r="C55" s="184"/>
      <c r="D55" s="185" t="s">
        <v>9</v>
      </c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97" t="s">
        <v>30</v>
      </c>
      <c r="P55" s="198"/>
      <c r="Q55" s="199"/>
      <c r="R55" s="4"/>
    </row>
    <row r="56" spans="1:18" ht="18.75" customHeight="1">
      <c r="A56" s="176" t="s">
        <v>13</v>
      </c>
      <c r="B56" s="24" t="s">
        <v>14</v>
      </c>
      <c r="C56" s="25"/>
      <c r="D56" s="156" t="s">
        <v>82</v>
      </c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34">
        <f>IF(K8="","",ROUNDDOWN(K8*6000*(1+V2),0))</f>
      </c>
      <c r="P56" s="135"/>
      <c r="Q56" s="12" t="s">
        <v>7</v>
      </c>
      <c r="R56" s="3"/>
    </row>
    <row r="57" spans="1:18" ht="18.75" customHeight="1">
      <c r="A57" s="177"/>
      <c r="B57" s="141" t="s">
        <v>45</v>
      </c>
      <c r="C57" s="142"/>
      <c r="D57" s="127" t="s">
        <v>83</v>
      </c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3">
        <f>IF(K8="","",ROUNDDOWN(K8*5000*(1+V2),0))</f>
      </c>
      <c r="P57" s="124"/>
      <c r="Q57" s="9" t="s">
        <v>7</v>
      </c>
      <c r="R57" s="3"/>
    </row>
    <row r="58" spans="1:18" ht="18.75" customHeight="1">
      <c r="A58" s="177"/>
      <c r="B58" s="240" t="s">
        <v>57</v>
      </c>
      <c r="C58" s="241"/>
      <c r="D58" s="242" t="s">
        <v>84</v>
      </c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27">
        <f>IF(K9="","",ROUNDDOWN(K9*1000*(1+V2),0))</f>
      </c>
      <c r="P58" s="228"/>
      <c r="Q58" s="9" t="s">
        <v>7</v>
      </c>
      <c r="R58" s="3"/>
    </row>
    <row r="59" spans="1:18" ht="18.75" customHeight="1">
      <c r="A59" s="177"/>
      <c r="B59" s="141" t="s">
        <v>32</v>
      </c>
      <c r="C59" s="142"/>
      <c r="D59" s="127" t="s">
        <v>85</v>
      </c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3">
        <f>IF(K10="","",ROUNDDOWN(K10*4000*(1+V2),0))</f>
      </c>
      <c r="P59" s="124"/>
      <c r="Q59" s="9" t="s">
        <v>7</v>
      </c>
      <c r="R59" s="3"/>
    </row>
    <row r="60" spans="1:18" ht="18.75" customHeight="1">
      <c r="A60" s="177"/>
      <c r="B60" s="63" t="s">
        <v>81</v>
      </c>
      <c r="C60" s="61"/>
      <c r="D60" s="127" t="s">
        <v>86</v>
      </c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3">
        <f>IF(K11="","",ROUNDDOWN(K11*4000*(1+V2),0))</f>
      </c>
      <c r="P60" s="124"/>
      <c r="Q60" s="9" t="s">
        <v>7</v>
      </c>
      <c r="R60" s="3"/>
    </row>
    <row r="61" spans="1:18" ht="18.75" customHeight="1">
      <c r="A61" s="177"/>
      <c r="B61" s="157" t="s">
        <v>94</v>
      </c>
      <c r="C61" s="158"/>
      <c r="D61" s="127" t="s">
        <v>95</v>
      </c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227">
        <f>IF(SUM(O56:P60)=0,"",ROUNDDOWN(SUM(O56:P60)*0.2,0))</f>
      </c>
      <c r="P61" s="228"/>
      <c r="Q61" s="10" t="s">
        <v>7</v>
      </c>
      <c r="R61" s="3"/>
    </row>
    <row r="62" spans="1:18" ht="18.75" customHeight="1">
      <c r="A62" s="177"/>
      <c r="B62" s="125" t="s">
        <v>3</v>
      </c>
      <c r="C62" s="126"/>
      <c r="D62" s="127" t="s">
        <v>96</v>
      </c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3">
        <f>IF(SUM(O56:P61)=0,"",SUM(O56:P61))</f>
      </c>
      <c r="P62" s="124"/>
      <c r="Q62" s="10" t="s">
        <v>7</v>
      </c>
      <c r="R62" s="3"/>
    </row>
    <row r="63" spans="1:18" ht="18.75" customHeight="1" thickBot="1">
      <c r="A63" s="177"/>
      <c r="B63" s="120" t="s">
        <v>8</v>
      </c>
      <c r="C63" s="121"/>
      <c r="D63" s="122" t="s">
        <v>31</v>
      </c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36">
        <f>IF(O62="","",ROUNDDOWN(O62*0.3,0))</f>
      </c>
      <c r="P63" s="137"/>
      <c r="Q63" s="16" t="s">
        <v>7</v>
      </c>
      <c r="R63" s="3"/>
    </row>
    <row r="64" spans="1:18" ht="18.75" customHeight="1" thickBot="1">
      <c r="A64" s="178"/>
      <c r="B64" s="173" t="s">
        <v>59</v>
      </c>
      <c r="C64" s="174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75"/>
      <c r="O64" s="128">
        <f>SUM(O62:P63)</f>
        <v>0</v>
      </c>
      <c r="P64" s="129"/>
      <c r="Q64" s="16" t="s">
        <v>7</v>
      </c>
      <c r="R64" s="3"/>
    </row>
    <row r="65" spans="1:18" ht="9.75" customHeight="1" thickBot="1">
      <c r="A65" s="18"/>
      <c r="B65" s="17"/>
      <c r="C65" s="29"/>
      <c r="D65" s="14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21"/>
      <c r="P65" s="20"/>
      <c r="Q65" s="3"/>
      <c r="R65" s="3"/>
    </row>
    <row r="66" spans="1:18" ht="18.75" customHeight="1">
      <c r="A66" s="165" t="s">
        <v>27</v>
      </c>
      <c r="B66" s="24" t="s">
        <v>28</v>
      </c>
      <c r="C66" s="25"/>
      <c r="D66" s="233" t="s">
        <v>97</v>
      </c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4">
        <f>ROUNDDOWN(10000*(1+V2),0)</f>
        <v>11000</v>
      </c>
      <c r="P66" s="235"/>
      <c r="Q66" s="30" t="s">
        <v>7</v>
      </c>
      <c r="R66" s="3"/>
    </row>
    <row r="67" spans="1:18" ht="18.75" customHeight="1">
      <c r="A67" s="166"/>
      <c r="B67" s="141" t="s">
        <v>18</v>
      </c>
      <c r="C67" s="142"/>
      <c r="D67" s="127" t="s">
        <v>112</v>
      </c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3">
        <f>IF(SUM(O66:P66)=0,"",ROUNDDOWN(SUM(O66:P66)*0.2,0))</f>
        <v>2200</v>
      </c>
      <c r="P67" s="124"/>
      <c r="Q67" s="8" t="s">
        <v>7</v>
      </c>
      <c r="R67" s="3"/>
    </row>
    <row r="68" spans="1:18" ht="18.75" customHeight="1">
      <c r="A68" s="166"/>
      <c r="B68" s="125" t="s">
        <v>3</v>
      </c>
      <c r="C68" s="126"/>
      <c r="D68" s="127" t="s">
        <v>34</v>
      </c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3">
        <f>IF(SUM(O66:P67)=0,"",SUM(O66:P67))</f>
        <v>13200</v>
      </c>
      <c r="P68" s="124"/>
      <c r="Q68" s="10" t="s">
        <v>7</v>
      </c>
      <c r="R68" s="3"/>
    </row>
    <row r="69" spans="1:18" ht="18.75" customHeight="1" thickBot="1">
      <c r="A69" s="166"/>
      <c r="B69" s="181" t="s">
        <v>8</v>
      </c>
      <c r="C69" s="182"/>
      <c r="D69" s="226" t="s">
        <v>31</v>
      </c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136">
        <f>IF(O68="","",ROUNDDOWN(O68*0.3,0))</f>
        <v>3960</v>
      </c>
      <c r="P69" s="137"/>
      <c r="Q69" s="16" t="s">
        <v>7</v>
      </c>
      <c r="R69" s="3"/>
    </row>
    <row r="70" spans="1:18" ht="18.75" customHeight="1" thickBot="1">
      <c r="A70" s="167"/>
      <c r="B70" s="236" t="s">
        <v>60</v>
      </c>
      <c r="C70" s="201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3"/>
      <c r="O70" s="204">
        <f>SUM(O68:P69)</f>
        <v>17160</v>
      </c>
      <c r="P70" s="202"/>
      <c r="Q70" s="11" t="s">
        <v>7</v>
      </c>
      <c r="R70" s="3"/>
    </row>
    <row r="71" spans="1:18" ht="9.75" customHeight="1" thickBot="1">
      <c r="A71" s="18"/>
      <c r="B71" s="17"/>
      <c r="C71" s="29"/>
      <c r="D71" s="14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21"/>
      <c r="P71" s="20"/>
      <c r="Q71" s="3"/>
      <c r="R71" s="3"/>
    </row>
    <row r="72" spans="1:18" ht="18.75" customHeight="1">
      <c r="A72" s="130" t="s">
        <v>65</v>
      </c>
      <c r="B72" s="24" t="s">
        <v>43</v>
      </c>
      <c r="C72" s="25"/>
      <c r="D72" s="133" t="s">
        <v>98</v>
      </c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4">
        <f>ROUNDDOWN(30000*(1+V2),0)</f>
        <v>33000</v>
      </c>
      <c r="P72" s="135"/>
      <c r="Q72" s="12" t="s">
        <v>7</v>
      </c>
      <c r="R72" s="3"/>
    </row>
    <row r="73" spans="1:18" ht="18.75" customHeight="1">
      <c r="A73" s="131"/>
      <c r="B73" s="141" t="s">
        <v>18</v>
      </c>
      <c r="C73" s="142"/>
      <c r="D73" s="127" t="s">
        <v>53</v>
      </c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3">
        <f>IF(SUM(O72:P72)=0,"",ROUNDDOWN(SUM(O72:O72)*0.2,0))</f>
        <v>6600</v>
      </c>
      <c r="P73" s="124"/>
      <c r="Q73" s="8" t="s">
        <v>7</v>
      </c>
      <c r="R73" s="3"/>
    </row>
    <row r="74" spans="1:18" ht="18.75" customHeight="1">
      <c r="A74" s="131"/>
      <c r="B74" s="125" t="s">
        <v>3</v>
      </c>
      <c r="C74" s="126"/>
      <c r="D74" s="127" t="s">
        <v>34</v>
      </c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3">
        <f>IF(SUM(O72:P73)=0,"",SUM(O72:P73))</f>
        <v>39600</v>
      </c>
      <c r="P74" s="124"/>
      <c r="Q74" s="10" t="s">
        <v>7</v>
      </c>
      <c r="R74" s="3"/>
    </row>
    <row r="75" spans="1:18" ht="18.75" customHeight="1" thickBot="1">
      <c r="A75" s="131"/>
      <c r="B75" s="120" t="s">
        <v>8</v>
      </c>
      <c r="C75" s="121"/>
      <c r="D75" s="122" t="s">
        <v>31</v>
      </c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36">
        <f>IF(O74="","",ROUNDDOWN(O74*0.3,0))</f>
        <v>11880</v>
      </c>
      <c r="P75" s="137"/>
      <c r="Q75" s="16" t="s">
        <v>7</v>
      </c>
      <c r="R75" s="3"/>
    </row>
    <row r="76" spans="1:18" ht="18.75" customHeight="1" thickBot="1">
      <c r="A76" s="132"/>
      <c r="B76" s="173" t="s">
        <v>88</v>
      </c>
      <c r="C76" s="174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75"/>
      <c r="O76" s="128">
        <f>SUM(O74:P75)</f>
        <v>51480</v>
      </c>
      <c r="P76" s="129"/>
      <c r="Q76" s="16" t="s">
        <v>7</v>
      </c>
      <c r="R76" s="3"/>
    </row>
    <row r="77" spans="1:18" ht="9.75" customHeight="1" thickBot="1">
      <c r="A77" s="18"/>
      <c r="B77" s="17"/>
      <c r="C77" s="29"/>
      <c r="D77" s="14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21"/>
      <c r="P77" s="20"/>
      <c r="Q77" s="3"/>
      <c r="R77" s="3"/>
    </row>
    <row r="78" spans="1:18" ht="18.75" customHeight="1">
      <c r="A78" s="138" t="s">
        <v>66</v>
      </c>
      <c r="B78" s="80" t="s">
        <v>44</v>
      </c>
      <c r="C78" s="25"/>
      <c r="D78" s="156" t="s">
        <v>99</v>
      </c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34">
        <f>ROUNDDOWN(20000*(1+V2),0)</f>
        <v>22000</v>
      </c>
      <c r="P78" s="135"/>
      <c r="Q78" s="12" t="s">
        <v>7</v>
      </c>
      <c r="R78" s="3"/>
    </row>
    <row r="79" spans="1:18" ht="18.75" customHeight="1">
      <c r="A79" s="139"/>
      <c r="B79" s="141" t="s">
        <v>18</v>
      </c>
      <c r="C79" s="142"/>
      <c r="D79" s="127" t="s">
        <v>53</v>
      </c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3">
        <f>IF(SUM(O78:P78)=0,"",ROUNDDOWN(SUM(O78:O78)*0.2,0))</f>
        <v>4400</v>
      </c>
      <c r="P79" s="124"/>
      <c r="Q79" s="8" t="s">
        <v>7</v>
      </c>
      <c r="R79" s="3"/>
    </row>
    <row r="80" spans="1:18" ht="18.75" customHeight="1">
      <c r="A80" s="139"/>
      <c r="B80" s="125" t="s">
        <v>3</v>
      </c>
      <c r="C80" s="126"/>
      <c r="D80" s="127" t="s">
        <v>34</v>
      </c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3">
        <f>IF(SUM(O78:P79)=0,"",SUM(O78:P79))</f>
        <v>26400</v>
      </c>
      <c r="P80" s="124"/>
      <c r="Q80" s="10" t="s">
        <v>7</v>
      </c>
      <c r="R80" s="3"/>
    </row>
    <row r="81" spans="1:18" ht="18.75" customHeight="1" thickBot="1">
      <c r="A81" s="139"/>
      <c r="B81" s="120" t="s">
        <v>8</v>
      </c>
      <c r="C81" s="121"/>
      <c r="D81" s="122" t="s">
        <v>31</v>
      </c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36">
        <f>IF(O80="","",ROUNDDOWN(O80*0.3,0))</f>
        <v>7920</v>
      </c>
      <c r="P81" s="137"/>
      <c r="Q81" s="16" t="s">
        <v>7</v>
      </c>
      <c r="R81" s="3"/>
    </row>
    <row r="82" spans="1:18" ht="18.75" customHeight="1" thickBot="1">
      <c r="A82" s="140"/>
      <c r="B82" s="173" t="s">
        <v>61</v>
      </c>
      <c r="C82" s="174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75"/>
      <c r="O82" s="128">
        <f>SUM(O80:P81)</f>
        <v>34320</v>
      </c>
      <c r="P82" s="129"/>
      <c r="Q82" s="16" t="s">
        <v>7</v>
      </c>
      <c r="R82" s="3"/>
    </row>
    <row r="83" spans="1:18" ht="9.75" customHeight="1" thickBot="1">
      <c r="A83" s="18"/>
      <c r="B83" s="17"/>
      <c r="C83" s="29"/>
      <c r="D83" s="14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21"/>
      <c r="P83" s="20"/>
      <c r="Q83" s="3"/>
      <c r="R83" s="3"/>
    </row>
    <row r="84" spans="1:18" ht="18.75" customHeight="1">
      <c r="A84" s="186" t="s">
        <v>19</v>
      </c>
      <c r="B84" s="24" t="s">
        <v>14</v>
      </c>
      <c r="C84" s="25"/>
      <c r="D84" s="156" t="s">
        <v>100</v>
      </c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34">
        <f>ROUNDDOWN(25000*(1+V2),0)</f>
        <v>27500</v>
      </c>
      <c r="P84" s="135"/>
      <c r="Q84" s="12" t="s">
        <v>7</v>
      </c>
      <c r="R84" s="3"/>
    </row>
    <row r="85" spans="1:18" ht="18.75" customHeight="1">
      <c r="A85" s="187"/>
      <c r="B85" s="179" t="s">
        <v>17</v>
      </c>
      <c r="C85" s="180"/>
      <c r="D85" s="122" t="s">
        <v>100</v>
      </c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237">
        <f>ROUNDDOWN(25000*(1+V2),0)</f>
        <v>27500</v>
      </c>
      <c r="P85" s="238"/>
      <c r="Q85" s="9" t="s">
        <v>7</v>
      </c>
      <c r="R85" s="3"/>
    </row>
    <row r="86" spans="1:18" ht="18.75" customHeight="1">
      <c r="A86" s="187"/>
      <c r="B86" s="141" t="s">
        <v>15</v>
      </c>
      <c r="C86" s="142"/>
      <c r="D86" s="127" t="s">
        <v>35</v>
      </c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3">
        <f>IF(SUM(O84:P85)=0,"",ROUNDDOWN(SUM(O84:O85)*0.2,0))</f>
        <v>11000</v>
      </c>
      <c r="P86" s="124"/>
      <c r="Q86" s="8" t="s">
        <v>7</v>
      </c>
      <c r="R86" s="3"/>
    </row>
    <row r="87" spans="1:18" ht="18.75" customHeight="1">
      <c r="A87" s="187"/>
      <c r="B87" s="125" t="s">
        <v>3</v>
      </c>
      <c r="C87" s="126"/>
      <c r="D87" s="127" t="s">
        <v>33</v>
      </c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3">
        <f>IF(SUM(O84:P86)=0,"",SUM(O84:P86))</f>
        <v>66000</v>
      </c>
      <c r="P87" s="124"/>
      <c r="Q87" s="10" t="s">
        <v>7</v>
      </c>
      <c r="R87" s="3"/>
    </row>
    <row r="88" spans="1:18" ht="18.75" customHeight="1" thickBot="1">
      <c r="A88" s="187"/>
      <c r="B88" s="120" t="s">
        <v>8</v>
      </c>
      <c r="C88" s="121"/>
      <c r="D88" s="122" t="s">
        <v>31</v>
      </c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36">
        <f>IF(O87="","",ROUNDDOWN(O87*0.3,0))</f>
        <v>19800</v>
      </c>
      <c r="P88" s="137"/>
      <c r="Q88" s="16" t="s">
        <v>7</v>
      </c>
      <c r="R88" s="3"/>
    </row>
    <row r="89" spans="1:18" ht="18.75" customHeight="1" thickBot="1">
      <c r="A89" s="188"/>
      <c r="B89" s="173" t="s">
        <v>62</v>
      </c>
      <c r="C89" s="174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75"/>
      <c r="O89" s="128">
        <f>SUM(O87:P88)</f>
        <v>85800</v>
      </c>
      <c r="P89" s="129"/>
      <c r="Q89" s="16" t="s">
        <v>7</v>
      </c>
      <c r="R89" s="3"/>
    </row>
    <row r="90" spans="1:18" ht="9.75" customHeight="1" thickBot="1">
      <c r="A90" s="18"/>
      <c r="B90" s="17"/>
      <c r="C90" s="29"/>
      <c r="D90" s="14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21"/>
      <c r="P90" s="20"/>
      <c r="Q90" s="3"/>
      <c r="R90" s="3"/>
    </row>
    <row r="91" spans="1:18" ht="18.75" customHeight="1">
      <c r="A91" s="165" t="s">
        <v>37</v>
      </c>
      <c r="B91" s="24" t="s">
        <v>87</v>
      </c>
      <c r="C91" s="25"/>
      <c r="D91" s="233" t="s">
        <v>99</v>
      </c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4">
        <f>ROUNDDOWN(20000*(1+V2),0)</f>
        <v>22000</v>
      </c>
      <c r="P91" s="235"/>
      <c r="Q91" s="30" t="s">
        <v>7</v>
      </c>
      <c r="R91" s="3"/>
    </row>
    <row r="92" spans="1:18" ht="18.75" customHeight="1">
      <c r="A92" s="166"/>
      <c r="B92" s="141" t="s">
        <v>18</v>
      </c>
      <c r="C92" s="142"/>
      <c r="D92" s="127" t="s">
        <v>112</v>
      </c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3">
        <f>IF(SUM(O91:P91)=0,"",ROUNDDOWN(SUM(O91:O91)*0.2,0))</f>
        <v>4400</v>
      </c>
      <c r="P92" s="124"/>
      <c r="Q92" s="8" t="s">
        <v>7</v>
      </c>
      <c r="R92" s="3"/>
    </row>
    <row r="93" spans="1:18" ht="18.75" customHeight="1">
      <c r="A93" s="166"/>
      <c r="B93" s="125" t="s">
        <v>3</v>
      </c>
      <c r="C93" s="126"/>
      <c r="D93" s="127" t="s">
        <v>34</v>
      </c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3">
        <f>IF(SUM(O91:P92)=0,"",SUM(O91:P92))</f>
        <v>26400</v>
      </c>
      <c r="P93" s="124"/>
      <c r="Q93" s="10" t="s">
        <v>7</v>
      </c>
      <c r="R93" s="3"/>
    </row>
    <row r="94" spans="1:18" ht="18.75" customHeight="1" thickBot="1">
      <c r="A94" s="166"/>
      <c r="B94" s="181" t="s">
        <v>8</v>
      </c>
      <c r="C94" s="182"/>
      <c r="D94" s="226" t="s">
        <v>31</v>
      </c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136">
        <f>IF(O93="","",ROUNDDOWN(O93*0.3,0))</f>
        <v>7920</v>
      </c>
      <c r="P94" s="137"/>
      <c r="Q94" s="16" t="s">
        <v>7</v>
      </c>
      <c r="R94" s="3"/>
    </row>
    <row r="95" spans="1:18" ht="18.75" customHeight="1" thickBot="1">
      <c r="A95" s="167"/>
      <c r="B95" s="236" t="s">
        <v>63</v>
      </c>
      <c r="C95" s="201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3"/>
      <c r="O95" s="204">
        <f>SUM(O93:P94)</f>
        <v>34320</v>
      </c>
      <c r="P95" s="202"/>
      <c r="Q95" s="11" t="s">
        <v>7</v>
      </c>
      <c r="R95" s="3"/>
    </row>
    <row r="96" spans="1:17" ht="15.75" customHeight="1">
      <c r="A96" s="239" t="s">
        <v>64</v>
      </c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</row>
    <row r="97" spans="1:17" ht="15.75" customHeight="1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</row>
    <row r="98" spans="2:17" ht="22.5" customHeight="1">
      <c r="B98" s="95" t="s">
        <v>70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2:17" s="74" customFormat="1" ht="22.5" customHeight="1">
      <c r="B99" s="97" t="s">
        <v>106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 ht="11.25" customHeight="1">
      <c r="B100" s="72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2:17" ht="39.75" customHeight="1">
      <c r="B101" s="99" t="s">
        <v>29</v>
      </c>
      <c r="C101" s="99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11:17" ht="13.5" customHeight="1">
      <c r="K102" s="6"/>
      <c r="L102" s="6"/>
      <c r="M102" s="75"/>
      <c r="N102" s="75"/>
      <c r="O102" s="75"/>
      <c r="P102" s="75"/>
      <c r="Q102" s="75"/>
    </row>
    <row r="103" spans="1:16" ht="19.5" customHeight="1" thickBot="1">
      <c r="A103" s="75"/>
      <c r="B103" s="1" t="s">
        <v>22</v>
      </c>
      <c r="C103" s="76"/>
      <c r="D103" s="75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8"/>
      <c r="P103"/>
    </row>
    <row r="104" spans="1:17" s="82" customFormat="1" ht="19.5" customHeight="1">
      <c r="A104" s="101" t="s">
        <v>89</v>
      </c>
      <c r="B104" s="104" t="s">
        <v>107</v>
      </c>
      <c r="C104" s="105"/>
      <c r="D104" s="105"/>
      <c r="E104" s="105"/>
      <c r="F104" s="105"/>
      <c r="G104" s="106"/>
      <c r="H104" s="107" t="s">
        <v>71</v>
      </c>
      <c r="I104" s="105"/>
      <c r="J104" s="105"/>
      <c r="K104" s="105"/>
      <c r="L104" s="105"/>
      <c r="M104" s="105"/>
      <c r="N104" s="106"/>
      <c r="O104" s="108"/>
      <c r="P104" s="109"/>
      <c r="Q104" s="81" t="s">
        <v>72</v>
      </c>
    </row>
    <row r="105" spans="1:17" s="82" customFormat="1" ht="19.5" customHeight="1">
      <c r="A105" s="102"/>
      <c r="B105" s="110" t="s">
        <v>108</v>
      </c>
      <c r="C105" s="111"/>
      <c r="D105" s="111"/>
      <c r="E105" s="111"/>
      <c r="F105" s="111"/>
      <c r="G105" s="112"/>
      <c r="H105" s="113" t="s">
        <v>73</v>
      </c>
      <c r="I105" s="111"/>
      <c r="J105" s="111"/>
      <c r="K105" s="111"/>
      <c r="L105" s="111"/>
      <c r="M105" s="111"/>
      <c r="N105" s="112"/>
      <c r="O105" s="114"/>
      <c r="P105" s="115"/>
      <c r="Q105" s="83" t="s">
        <v>72</v>
      </c>
    </row>
    <row r="106" spans="1:17" s="82" customFormat="1" ht="19.5" customHeight="1" thickBot="1">
      <c r="A106" s="103"/>
      <c r="B106" s="116" t="s">
        <v>109</v>
      </c>
      <c r="C106" s="117"/>
      <c r="D106" s="117"/>
      <c r="E106" s="117"/>
      <c r="F106" s="117"/>
      <c r="G106" s="118"/>
      <c r="H106" s="119" t="s">
        <v>74</v>
      </c>
      <c r="I106" s="117"/>
      <c r="J106" s="117"/>
      <c r="K106" s="117"/>
      <c r="L106" s="117"/>
      <c r="M106" s="117"/>
      <c r="N106" s="118"/>
      <c r="O106" s="84"/>
      <c r="P106" s="85"/>
      <c r="Q106" s="86" t="s">
        <v>72</v>
      </c>
    </row>
    <row r="107" spans="1:16" ht="18.75" customHeight="1">
      <c r="A107" s="79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8"/>
      <c r="P107" s="78"/>
    </row>
    <row r="108" spans="1:20" ht="21" customHeight="1">
      <c r="A108" s="18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</row>
  </sheetData>
  <sheetProtection/>
  <mergeCells count="213">
    <mergeCell ref="D10:J10"/>
    <mergeCell ref="D11:J11"/>
    <mergeCell ref="B58:C58"/>
    <mergeCell ref="D58:N58"/>
    <mergeCell ref="O58:P58"/>
    <mergeCell ref="B43:C43"/>
    <mergeCell ref="D43:Q43"/>
    <mergeCell ref="P46:Q46"/>
    <mergeCell ref="L10:Q10"/>
    <mergeCell ref="L11:Q11"/>
    <mergeCell ref="A96:Q96"/>
    <mergeCell ref="B95:N95"/>
    <mergeCell ref="O95:P95"/>
    <mergeCell ref="D32:N32"/>
    <mergeCell ref="O89:P89"/>
    <mergeCell ref="O94:P94"/>
    <mergeCell ref="B80:C80"/>
    <mergeCell ref="D80:N80"/>
    <mergeCell ref="D88:N88"/>
    <mergeCell ref="O88:P88"/>
    <mergeCell ref="D94:N94"/>
    <mergeCell ref="D84:N84"/>
    <mergeCell ref="O84:P84"/>
    <mergeCell ref="O85:P85"/>
    <mergeCell ref="O86:P86"/>
    <mergeCell ref="D87:N87"/>
    <mergeCell ref="O92:P92"/>
    <mergeCell ref="O91:P91"/>
    <mergeCell ref="D92:N92"/>
    <mergeCell ref="D93:N93"/>
    <mergeCell ref="O70:P70"/>
    <mergeCell ref="O93:P93"/>
    <mergeCell ref="O68:P68"/>
    <mergeCell ref="O69:P69"/>
    <mergeCell ref="O87:P87"/>
    <mergeCell ref="B82:N82"/>
    <mergeCell ref="B93:C93"/>
    <mergeCell ref="D91:N91"/>
    <mergeCell ref="D85:N85"/>
    <mergeCell ref="D86:N86"/>
    <mergeCell ref="D66:N66"/>
    <mergeCell ref="O66:P66"/>
    <mergeCell ref="O79:P79"/>
    <mergeCell ref="B73:C73"/>
    <mergeCell ref="D73:N73"/>
    <mergeCell ref="D67:N67"/>
    <mergeCell ref="O67:P67"/>
    <mergeCell ref="B70:N70"/>
    <mergeCell ref="D68:N68"/>
    <mergeCell ref="D69:N69"/>
    <mergeCell ref="D62:N62"/>
    <mergeCell ref="O62:P62"/>
    <mergeCell ref="D63:N63"/>
    <mergeCell ref="O63:P63"/>
    <mergeCell ref="O60:P60"/>
    <mergeCell ref="O64:P64"/>
    <mergeCell ref="D61:N61"/>
    <mergeCell ref="O61:P61"/>
    <mergeCell ref="D60:N60"/>
    <mergeCell ref="B64:N64"/>
    <mergeCell ref="D37:N37"/>
    <mergeCell ref="B46:C46"/>
    <mergeCell ref="G46:H46"/>
    <mergeCell ref="O59:P59"/>
    <mergeCell ref="O57:P57"/>
    <mergeCell ref="D59:N59"/>
    <mergeCell ref="B57:C57"/>
    <mergeCell ref="K47:M47"/>
    <mergeCell ref="N47:O47"/>
    <mergeCell ref="O26:P26"/>
    <mergeCell ref="O27:P27"/>
    <mergeCell ref="O39:P39"/>
    <mergeCell ref="O32:P32"/>
    <mergeCell ref="B33:N33"/>
    <mergeCell ref="O33:P33"/>
    <mergeCell ref="O28:P28"/>
    <mergeCell ref="D39:N39"/>
    <mergeCell ref="O30:P30"/>
    <mergeCell ref="O31:P31"/>
    <mergeCell ref="O21:P21"/>
    <mergeCell ref="D22:N22"/>
    <mergeCell ref="O22:P22"/>
    <mergeCell ref="D19:N19"/>
    <mergeCell ref="O23:P23"/>
    <mergeCell ref="D25:N25"/>
    <mergeCell ref="O25:P25"/>
    <mergeCell ref="O17:Q17"/>
    <mergeCell ref="D18:N18"/>
    <mergeCell ref="O18:P18"/>
    <mergeCell ref="D14:J14"/>
    <mergeCell ref="O19:P19"/>
    <mergeCell ref="D20:N20"/>
    <mergeCell ref="O20:P20"/>
    <mergeCell ref="B3:Q3"/>
    <mergeCell ref="B4:Q4"/>
    <mergeCell ref="B5:C5"/>
    <mergeCell ref="D5:Q5"/>
    <mergeCell ref="L8:Q8"/>
    <mergeCell ref="D8:J8"/>
    <mergeCell ref="B17:C17"/>
    <mergeCell ref="B8:C14"/>
    <mergeCell ref="O55:Q55"/>
    <mergeCell ref="B40:N40"/>
    <mergeCell ref="O40:P40"/>
    <mergeCell ref="D36:N36"/>
    <mergeCell ref="O36:P36"/>
    <mergeCell ref="L13:Q14"/>
    <mergeCell ref="D9:J9"/>
    <mergeCell ref="D17:N17"/>
    <mergeCell ref="A66:A70"/>
    <mergeCell ref="A91:A95"/>
    <mergeCell ref="A84:A89"/>
    <mergeCell ref="O35:P35"/>
    <mergeCell ref="O37:P37"/>
    <mergeCell ref="D38:N38"/>
    <mergeCell ref="O38:P38"/>
    <mergeCell ref="B39:C39"/>
    <mergeCell ref="B38:C38"/>
    <mergeCell ref="B63:C63"/>
    <mergeCell ref="B94:C94"/>
    <mergeCell ref="B87:C87"/>
    <mergeCell ref="B88:C88"/>
    <mergeCell ref="B23:N23"/>
    <mergeCell ref="D30:N30"/>
    <mergeCell ref="B27:C27"/>
    <mergeCell ref="B67:C67"/>
    <mergeCell ref="B92:C92"/>
    <mergeCell ref="B86:C86"/>
    <mergeCell ref="B89:N89"/>
    <mergeCell ref="B62:C62"/>
    <mergeCell ref="B32:C32"/>
    <mergeCell ref="B19:C19"/>
    <mergeCell ref="B28:C28"/>
    <mergeCell ref="B20:C20"/>
    <mergeCell ref="B22:C22"/>
    <mergeCell ref="B45:C45"/>
    <mergeCell ref="B85:C85"/>
    <mergeCell ref="B68:C68"/>
    <mergeCell ref="B69:C69"/>
    <mergeCell ref="D21:N21"/>
    <mergeCell ref="B55:C55"/>
    <mergeCell ref="D55:N55"/>
    <mergeCell ref="D35:N35"/>
    <mergeCell ref="B21:C21"/>
    <mergeCell ref="B30:C30"/>
    <mergeCell ref="N46:O46"/>
    <mergeCell ref="A35:A40"/>
    <mergeCell ref="B37:C37"/>
    <mergeCell ref="A18:A23"/>
    <mergeCell ref="A25:A33"/>
    <mergeCell ref="B18:C18"/>
    <mergeCell ref="B76:N76"/>
    <mergeCell ref="D31:N31"/>
    <mergeCell ref="B31:C31"/>
    <mergeCell ref="A56:A64"/>
    <mergeCell ref="B61:C61"/>
    <mergeCell ref="D78:N78"/>
    <mergeCell ref="O78:P78"/>
    <mergeCell ref="O76:P76"/>
    <mergeCell ref="B29:C29"/>
    <mergeCell ref="O29:P29"/>
    <mergeCell ref="D56:N56"/>
    <mergeCell ref="B47:C47"/>
    <mergeCell ref="D47:F47"/>
    <mergeCell ref="B49:Q49"/>
    <mergeCell ref="B50:Q50"/>
    <mergeCell ref="O75:P75"/>
    <mergeCell ref="B25:C25"/>
    <mergeCell ref="G44:Q44"/>
    <mergeCell ref="B44:C44"/>
    <mergeCell ref="D52:Q52"/>
    <mergeCell ref="B26:C26"/>
    <mergeCell ref="B52:C52"/>
    <mergeCell ref="I47:J47"/>
    <mergeCell ref="O56:P56"/>
    <mergeCell ref="B59:C59"/>
    <mergeCell ref="P47:Q47"/>
    <mergeCell ref="D57:N57"/>
    <mergeCell ref="G47:H47"/>
    <mergeCell ref="E45:Q45"/>
    <mergeCell ref="D46:F46"/>
    <mergeCell ref="I46:J46"/>
    <mergeCell ref="K46:M46"/>
    <mergeCell ref="D79:N79"/>
    <mergeCell ref="O82:P82"/>
    <mergeCell ref="A72:A76"/>
    <mergeCell ref="D72:N72"/>
    <mergeCell ref="O72:P72"/>
    <mergeCell ref="O80:P80"/>
    <mergeCell ref="O81:P81"/>
    <mergeCell ref="A78:A82"/>
    <mergeCell ref="B79:C79"/>
    <mergeCell ref="D75:N75"/>
    <mergeCell ref="O105:P105"/>
    <mergeCell ref="B106:G106"/>
    <mergeCell ref="H106:N106"/>
    <mergeCell ref="B81:C81"/>
    <mergeCell ref="D81:N81"/>
    <mergeCell ref="O73:P73"/>
    <mergeCell ref="B74:C74"/>
    <mergeCell ref="D74:N74"/>
    <mergeCell ref="O74:P74"/>
    <mergeCell ref="B75:C75"/>
    <mergeCell ref="B98:Q98"/>
    <mergeCell ref="B99:Q99"/>
    <mergeCell ref="B101:C101"/>
    <mergeCell ref="D101:Q101"/>
    <mergeCell ref="A104:A106"/>
    <mergeCell ref="B104:G104"/>
    <mergeCell ref="H104:N104"/>
    <mergeCell ref="O104:P104"/>
    <mergeCell ref="B105:G105"/>
    <mergeCell ref="H105:N105"/>
  </mergeCells>
  <dataValidations count="1">
    <dataValidation type="list" allowBlank="1" showInputMessage="1" showErrorMessage="1" sqref="K12:K14">
      <formula1>"有,無"</formula1>
    </dataValidation>
  </dataValidations>
  <printOptions/>
  <pageMargins left="0.5511811023622047" right="0.1968503937007874" top="0.37" bottom="0.1968503937007874" header="0.15748031496062992" footer="0.1968503937007874"/>
  <pageSetup fitToHeight="0" fitToWidth="0" horizontalDpi="600" verticalDpi="600" orientation="portrait" paperSize="9" scale="90" r:id="rId3"/>
  <rowBreaks count="2" manualBreakCount="2">
    <brk id="47" max="255" man="1"/>
    <brk id="9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1450944145</dc:creator>
  <cp:keywords/>
  <dc:description/>
  <cp:lastModifiedBy>ekubo</cp:lastModifiedBy>
  <cp:lastPrinted>2023-02-15T08:43:55Z</cp:lastPrinted>
  <dcterms:created xsi:type="dcterms:W3CDTF">2011-11-21T04:47:39Z</dcterms:created>
  <dcterms:modified xsi:type="dcterms:W3CDTF">2023-02-22T07:21:32Z</dcterms:modified>
  <cp:category/>
  <cp:version/>
  <cp:contentType/>
  <cp:contentStatus/>
</cp:coreProperties>
</file>